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6"/>
  <workbookPr/>
  <mc:AlternateContent xmlns:mc="http://schemas.openxmlformats.org/markup-compatibility/2006">
    <mc:Choice Requires="x15">
      <x15ac:absPath xmlns:x15ac="http://schemas.microsoft.com/office/spreadsheetml/2010/11/ac" url="D:\Documents\Desktop\2024南召\"/>
    </mc:Choice>
  </mc:AlternateContent>
  <xr:revisionPtr revIDLastSave="0" documentId="13_ncr:1_{4D337B93-D7FD-42E6-BBD6-6754AAE2401B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4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'2.一般公共预算支出表'!$A$4:$D$1285</definedName>
    <definedName name="_xlnm._FilterDatabase" localSheetId="2" hidden="1">'3.一般公共预算本级支出表 '!$A$4:$B$1313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_xlnm.Database" localSheetId="9" hidden="1">#REF!</definedName>
    <definedName name="_xlnm.Database" localSheetId="13">#REF!</definedName>
    <definedName name="_xlnm.Database" localSheetId="2">#REF!</definedName>
    <definedName name="_xlnm.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[7]P1012001!$A$6:$E$117</definedName>
    <definedName name="gxxe20032">[7]P1012001!$A$6:$E$117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'13.县本级基金收入表'!$A$1:$D$16</definedName>
    <definedName name="_xlnm.Print_Area" localSheetId="3">'4.一般公共预算本级基本支出表'!$A$1:$E$28</definedName>
    <definedName name="_xlnm.Print_Area" localSheetId="4">'5.税收返还和转移支付分项目'!$A$1:$B$39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[17]P1012001!$A$6:$E$117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5" l="1"/>
  <c r="D7" i="25"/>
  <c r="D6" i="25"/>
  <c r="D5" i="25"/>
  <c r="C5" i="25"/>
  <c r="B5" i="25"/>
  <c r="B5" i="26"/>
  <c r="D16" i="34"/>
  <c r="D15" i="34"/>
  <c r="D14" i="34"/>
  <c r="D5" i="34"/>
  <c r="C5" i="34"/>
  <c r="B5" i="34"/>
  <c r="D16" i="23"/>
  <c r="D15" i="23"/>
  <c r="D14" i="23"/>
  <c r="D5" i="23"/>
  <c r="C5" i="23"/>
  <c r="B5" i="23"/>
  <c r="B6" i="40"/>
  <c r="D6" i="11"/>
  <c r="B6" i="11"/>
  <c r="B6" i="33"/>
  <c r="B5" i="33"/>
  <c r="D41" i="22"/>
  <c r="C41" i="22"/>
  <c r="B41" i="22"/>
  <c r="B40" i="22"/>
  <c r="B39" i="22"/>
  <c r="B38" i="22"/>
  <c r="D37" i="22"/>
  <c r="C37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C13" i="22"/>
  <c r="B13" i="22"/>
  <c r="C12" i="22"/>
  <c r="B12" i="22"/>
  <c r="B11" i="22"/>
  <c r="B10" i="22"/>
  <c r="B9" i="22"/>
  <c r="B8" i="22"/>
  <c r="B7" i="22"/>
  <c r="B6" i="22"/>
  <c r="C5" i="22"/>
  <c r="B5" i="22"/>
  <c r="D16" i="27"/>
  <c r="C16" i="27"/>
  <c r="B16" i="27"/>
  <c r="D10" i="27"/>
  <c r="D9" i="27"/>
  <c r="D8" i="27"/>
  <c r="D7" i="27"/>
  <c r="D6" i="27"/>
  <c r="D5" i="27"/>
  <c r="B5" i="35"/>
  <c r="B17" i="19"/>
  <c r="B14" i="19"/>
  <c r="B12" i="19"/>
  <c r="B10" i="19"/>
  <c r="B8" i="19"/>
  <c r="B6" i="19"/>
  <c r="E7" i="21"/>
  <c r="E6" i="21"/>
  <c r="E5" i="21"/>
  <c r="C5" i="21"/>
  <c r="B5" i="21"/>
  <c r="B7" i="20"/>
  <c r="B5" i="28"/>
  <c r="B14" i="31"/>
  <c r="B6" i="31"/>
  <c r="G1284" i="38"/>
  <c r="F1284" i="38"/>
  <c r="E1284" i="38"/>
  <c r="D1284" i="38"/>
  <c r="C1284" i="38"/>
  <c r="G1281" i="38"/>
  <c r="F1281" i="38"/>
  <c r="G1280" i="38"/>
  <c r="F1280" i="38"/>
  <c r="D1280" i="38"/>
  <c r="C1280" i="38"/>
  <c r="G1279" i="38"/>
  <c r="F1279" i="38"/>
  <c r="G1278" i="38"/>
  <c r="F1278" i="38"/>
  <c r="G1277" i="38"/>
  <c r="F1277" i="38"/>
  <c r="G1276" i="38"/>
  <c r="F1276" i="38"/>
  <c r="G1275" i="38"/>
  <c r="F1275" i="38"/>
  <c r="C1275" i="38"/>
  <c r="G1274" i="38"/>
  <c r="F1274" i="38"/>
  <c r="E1274" i="38"/>
  <c r="C1274" i="38"/>
  <c r="G1273" i="38"/>
  <c r="F1273" i="38"/>
  <c r="G1272" i="38"/>
  <c r="F1272" i="38"/>
  <c r="G1271" i="38"/>
  <c r="F1271" i="38"/>
  <c r="E1271" i="38"/>
  <c r="C1271" i="38"/>
  <c r="G1270" i="38"/>
  <c r="F1270" i="38"/>
  <c r="G1269" i="38"/>
  <c r="F1269" i="38"/>
  <c r="G1268" i="38"/>
  <c r="F1268" i="38"/>
  <c r="C1268" i="38"/>
  <c r="G1267" i="38"/>
  <c r="F1267" i="38"/>
  <c r="G1266" i="38"/>
  <c r="F1266" i="38"/>
  <c r="G1265" i="38"/>
  <c r="F1265" i="38"/>
  <c r="G1264" i="38"/>
  <c r="F1264" i="38"/>
  <c r="C1264" i="38"/>
  <c r="G1263" i="38"/>
  <c r="F1263" i="38"/>
  <c r="G1262" i="38"/>
  <c r="F1262" i="38"/>
  <c r="G1261" i="38"/>
  <c r="F1261" i="38"/>
  <c r="G1260" i="38"/>
  <c r="F1260" i="38"/>
  <c r="D1260" i="38"/>
  <c r="C1260" i="38"/>
  <c r="G1259" i="38"/>
  <c r="F1259" i="38"/>
  <c r="G1258" i="38"/>
  <c r="F1258" i="38"/>
  <c r="G1257" i="38"/>
  <c r="F1257" i="38"/>
  <c r="G1256" i="38"/>
  <c r="F1256" i="38"/>
  <c r="G1255" i="38"/>
  <c r="F1255" i="38"/>
  <c r="G1254" i="38"/>
  <c r="F1254" i="38"/>
  <c r="G1253" i="38"/>
  <c r="F1253" i="38"/>
  <c r="G1252" i="38"/>
  <c r="F1252" i="38"/>
  <c r="G1251" i="38"/>
  <c r="F1251" i="38"/>
  <c r="G1250" i="38"/>
  <c r="F1250" i="38"/>
  <c r="G1249" i="38"/>
  <c r="F1249" i="38"/>
  <c r="G1248" i="38"/>
  <c r="F1248" i="38"/>
  <c r="G1247" i="38"/>
  <c r="F1247" i="38"/>
  <c r="D1247" i="38"/>
  <c r="C1247" i="38"/>
  <c r="G1246" i="38"/>
  <c r="F1246" i="38"/>
  <c r="G1245" i="38"/>
  <c r="F1245" i="38"/>
  <c r="G1244" i="38"/>
  <c r="F1244" i="38"/>
  <c r="G1243" i="38"/>
  <c r="F1243" i="38"/>
  <c r="G1242" i="38"/>
  <c r="F1242" i="38"/>
  <c r="G1241" i="38"/>
  <c r="F1241" i="38"/>
  <c r="G1240" i="38"/>
  <c r="F1240" i="38"/>
  <c r="G1239" i="38"/>
  <c r="F1239" i="38"/>
  <c r="D1239" i="38"/>
  <c r="C1239" i="38"/>
  <c r="G1238" i="38"/>
  <c r="F1238" i="38"/>
  <c r="G1237" i="38"/>
  <c r="F1237" i="38"/>
  <c r="G1236" i="38"/>
  <c r="F1236" i="38"/>
  <c r="G1235" i="38"/>
  <c r="F1235" i="38"/>
  <c r="G1234" i="38"/>
  <c r="F1234" i="38"/>
  <c r="G1233" i="38"/>
  <c r="F1233" i="38"/>
  <c r="G1232" i="38"/>
  <c r="F1232" i="38"/>
  <c r="C1232" i="38"/>
  <c r="G1231" i="38"/>
  <c r="F1231" i="38"/>
  <c r="G1230" i="38"/>
  <c r="F1230" i="38"/>
  <c r="G1229" i="38"/>
  <c r="F1229" i="38"/>
  <c r="G1228" i="38"/>
  <c r="F1228" i="38"/>
  <c r="G1227" i="38"/>
  <c r="F1227" i="38"/>
  <c r="G1226" i="38"/>
  <c r="F1226" i="38"/>
  <c r="G1225" i="38"/>
  <c r="F1225" i="38"/>
  <c r="G1224" i="38"/>
  <c r="F1224" i="38"/>
  <c r="G1223" i="38"/>
  <c r="F1223" i="38"/>
  <c r="G1222" i="38"/>
  <c r="F1222" i="38"/>
  <c r="G1221" i="38"/>
  <c r="F1221" i="38"/>
  <c r="C1221" i="38"/>
  <c r="G1220" i="38"/>
  <c r="F1220" i="38"/>
  <c r="E1220" i="38"/>
  <c r="C1220" i="38"/>
  <c r="G1219" i="38"/>
  <c r="F1219" i="38"/>
  <c r="G1218" i="38"/>
  <c r="F1218" i="38"/>
  <c r="G1217" i="38"/>
  <c r="F1217" i="38"/>
  <c r="G1216" i="38"/>
  <c r="F1216" i="38"/>
  <c r="G1215" i="38"/>
  <c r="F1215" i="38"/>
  <c r="G1214" i="38"/>
  <c r="F1214" i="38"/>
  <c r="G1213" i="38"/>
  <c r="F1213" i="38"/>
  <c r="G1212" i="38"/>
  <c r="F1212" i="38"/>
  <c r="G1211" i="38"/>
  <c r="F1211" i="38"/>
  <c r="G1210" i="38"/>
  <c r="F1210" i="38"/>
  <c r="G1209" i="38"/>
  <c r="F1209" i="38"/>
  <c r="G1208" i="38"/>
  <c r="F1208" i="38"/>
  <c r="G1207" i="38"/>
  <c r="F1207" i="38"/>
  <c r="D1207" i="38"/>
  <c r="C1207" i="38"/>
  <c r="G1206" i="38"/>
  <c r="F1206" i="38"/>
  <c r="G1205" i="38"/>
  <c r="F1205" i="38"/>
  <c r="G1204" i="38"/>
  <c r="F1204" i="38"/>
  <c r="G1203" i="38"/>
  <c r="F1203" i="38"/>
  <c r="G1202" i="38"/>
  <c r="F1202" i="38"/>
  <c r="G1201" i="38"/>
  <c r="F1201" i="38"/>
  <c r="D1201" i="38"/>
  <c r="C1201" i="38"/>
  <c r="G1200" i="38"/>
  <c r="F1200" i="38"/>
  <c r="G1199" i="38"/>
  <c r="F1199" i="38"/>
  <c r="G1198" i="38"/>
  <c r="F1198" i="38"/>
  <c r="G1197" i="38"/>
  <c r="F1197" i="38"/>
  <c r="G1196" i="38"/>
  <c r="F1196" i="38"/>
  <c r="G1195" i="38"/>
  <c r="F1195" i="38"/>
  <c r="D1195" i="38"/>
  <c r="C1195" i="38"/>
  <c r="G1194" i="38"/>
  <c r="F1194" i="38"/>
  <c r="G1193" i="38"/>
  <c r="F1193" i="38"/>
  <c r="G1192" i="38"/>
  <c r="F1192" i="38"/>
  <c r="G1191" i="38"/>
  <c r="F1191" i="38"/>
  <c r="G1190" i="38"/>
  <c r="F1190" i="38"/>
  <c r="G1189" i="38"/>
  <c r="F1189" i="38"/>
  <c r="G1188" i="38"/>
  <c r="F1188" i="38"/>
  <c r="G1187" i="38"/>
  <c r="F1187" i="38"/>
  <c r="G1186" i="38"/>
  <c r="F1186" i="38"/>
  <c r="G1185" i="38"/>
  <c r="F1185" i="38"/>
  <c r="G1184" i="38"/>
  <c r="F1184" i="38"/>
  <c r="G1183" i="38"/>
  <c r="F1183" i="38"/>
  <c r="G1182" i="38"/>
  <c r="F1182" i="38"/>
  <c r="G1181" i="38"/>
  <c r="F1181" i="38"/>
  <c r="G1180" i="38"/>
  <c r="F1180" i="38"/>
  <c r="G1179" i="38"/>
  <c r="F1179" i="38"/>
  <c r="G1178" i="38"/>
  <c r="F1178" i="38"/>
  <c r="G1177" i="38"/>
  <c r="F1177" i="38"/>
  <c r="C1177" i="38"/>
  <c r="G1176" i="38"/>
  <c r="F1176" i="38"/>
  <c r="E1176" i="38"/>
  <c r="C1176" i="38"/>
  <c r="G1175" i="38"/>
  <c r="F1175" i="38"/>
  <c r="G1174" i="38"/>
  <c r="F1174" i="38"/>
  <c r="G1173" i="38"/>
  <c r="F1173" i="38"/>
  <c r="G1172" i="38"/>
  <c r="F1172" i="38"/>
  <c r="C1172" i="38"/>
  <c r="G1171" i="38"/>
  <c r="F1171" i="38"/>
  <c r="G1170" i="38"/>
  <c r="F1170" i="38"/>
  <c r="G1169" i="38"/>
  <c r="F1169" i="38"/>
  <c r="G1168" i="38"/>
  <c r="F1168" i="38"/>
  <c r="C1168" i="38"/>
  <c r="G1167" i="38"/>
  <c r="F1167" i="38"/>
  <c r="G1166" i="38"/>
  <c r="F1166" i="38"/>
  <c r="G1165" i="38"/>
  <c r="F1165" i="38"/>
  <c r="G1164" i="38"/>
  <c r="F1164" i="38"/>
  <c r="G1163" i="38"/>
  <c r="F1163" i="38"/>
  <c r="G1162" i="38"/>
  <c r="F1162" i="38"/>
  <c r="G1161" i="38"/>
  <c r="F1161" i="38"/>
  <c r="G1160" i="38"/>
  <c r="F1160" i="38"/>
  <c r="G1159" i="38"/>
  <c r="F1159" i="38"/>
  <c r="G1158" i="38"/>
  <c r="F1158" i="38"/>
  <c r="G1157" i="38"/>
  <c r="F1157" i="38"/>
  <c r="G1156" i="38"/>
  <c r="F1156" i="38"/>
  <c r="C1156" i="38"/>
  <c r="G1155" i="38"/>
  <c r="F1155" i="38"/>
  <c r="E1155" i="38"/>
  <c r="C1155" i="38"/>
  <c r="G1154" i="38"/>
  <c r="F1154" i="38"/>
  <c r="G1153" i="38"/>
  <c r="F1153" i="38"/>
  <c r="C1153" i="38"/>
  <c r="G1152" i="38"/>
  <c r="F1152" i="38"/>
  <c r="G1151" i="38"/>
  <c r="F1151" i="38"/>
  <c r="G1150" i="38"/>
  <c r="F1150" i="38"/>
  <c r="G1149" i="38"/>
  <c r="F1149" i="38"/>
  <c r="G1148" i="38"/>
  <c r="F1148" i="38"/>
  <c r="G1147" i="38"/>
  <c r="F1147" i="38"/>
  <c r="G1146" i="38"/>
  <c r="F1146" i="38"/>
  <c r="G1145" i="38"/>
  <c r="F1145" i="38"/>
  <c r="G1144" i="38"/>
  <c r="F1144" i="38"/>
  <c r="G1143" i="38"/>
  <c r="F1143" i="38"/>
  <c r="G1142" i="38"/>
  <c r="F1142" i="38"/>
  <c r="G1141" i="38"/>
  <c r="F1141" i="38"/>
  <c r="G1140" i="38"/>
  <c r="F1140" i="38"/>
  <c r="G1139" i="38"/>
  <c r="F1139" i="38"/>
  <c r="G1138" i="38"/>
  <c r="F1138" i="38"/>
  <c r="C1138" i="38"/>
  <c r="G1137" i="38"/>
  <c r="F1137" i="38"/>
  <c r="G1136" i="38"/>
  <c r="F1136" i="38"/>
  <c r="G1135" i="38"/>
  <c r="F1135" i="38"/>
  <c r="G1134" i="38"/>
  <c r="F1134" i="38"/>
  <c r="G1133" i="38"/>
  <c r="F1133" i="38"/>
  <c r="G1132" i="38"/>
  <c r="F1132" i="38"/>
  <c r="G1131" i="38"/>
  <c r="F1131" i="38"/>
  <c r="G1130" i="38"/>
  <c r="F1130" i="38"/>
  <c r="G1129" i="38"/>
  <c r="F1129" i="38"/>
  <c r="G1128" i="38"/>
  <c r="F1128" i="38"/>
  <c r="G1127" i="38"/>
  <c r="F1127" i="38"/>
  <c r="G1126" i="38"/>
  <c r="F1126" i="38"/>
  <c r="G1125" i="38"/>
  <c r="F1125" i="38"/>
  <c r="G1124" i="38"/>
  <c r="F1124" i="38"/>
  <c r="G1123" i="38"/>
  <c r="F1123" i="38"/>
  <c r="G1122" i="38"/>
  <c r="F1122" i="38"/>
  <c r="G1121" i="38"/>
  <c r="F1121" i="38"/>
  <c r="G1120" i="38"/>
  <c r="F1120" i="38"/>
  <c r="G1119" i="38"/>
  <c r="F1119" i="38"/>
  <c r="G1118" i="38"/>
  <c r="F1118" i="38"/>
  <c r="G1117" i="38"/>
  <c r="F1117" i="38"/>
  <c r="G1116" i="38"/>
  <c r="F1116" i="38"/>
  <c r="G1115" i="38"/>
  <c r="F1115" i="38"/>
  <c r="G1114" i="38"/>
  <c r="F1114" i="38"/>
  <c r="G1113" i="38"/>
  <c r="F1113" i="38"/>
  <c r="G1112" i="38"/>
  <c r="F1112" i="38"/>
  <c r="G1111" i="38"/>
  <c r="F1111" i="38"/>
  <c r="C1111" i="38"/>
  <c r="G1110" i="38"/>
  <c r="F1110" i="38"/>
  <c r="E1110" i="38"/>
  <c r="C1110" i="38"/>
  <c r="G1109" i="38"/>
  <c r="F1109" i="38"/>
  <c r="G1108" i="38"/>
  <c r="F1108" i="38"/>
  <c r="G1107" i="38"/>
  <c r="F1107" i="38"/>
  <c r="G1106" i="38"/>
  <c r="F1106" i="38"/>
  <c r="G1105" i="38"/>
  <c r="F1105" i="38"/>
  <c r="G1104" i="38"/>
  <c r="F1104" i="38"/>
  <c r="G1103" i="38"/>
  <c r="F1103" i="38"/>
  <c r="G1102" i="38"/>
  <c r="F1102" i="38"/>
  <c r="G1101" i="38"/>
  <c r="F1101" i="38"/>
  <c r="G1100" i="38"/>
  <c r="F1100" i="38"/>
  <c r="D1100" i="38"/>
  <c r="C1100" i="38"/>
  <c r="G1099" i="38"/>
  <c r="F1099" i="38"/>
  <c r="G1098" i="38"/>
  <c r="F1098" i="38"/>
  <c r="G1097" i="38"/>
  <c r="F1097" i="38"/>
  <c r="D1097" i="38"/>
  <c r="C1097" i="38"/>
  <c r="G1096" i="38"/>
  <c r="F1096" i="38"/>
  <c r="G1095" i="38"/>
  <c r="F1095" i="38"/>
  <c r="G1094" i="38"/>
  <c r="F1094" i="38"/>
  <c r="D1094" i="38"/>
  <c r="C1094" i="38"/>
  <c r="G1093" i="38"/>
  <c r="F1093" i="38"/>
  <c r="G1092" i="38"/>
  <c r="F1092" i="38"/>
  <c r="G1091" i="38"/>
  <c r="F1091" i="38"/>
  <c r="G1090" i="38"/>
  <c r="F1090" i="38"/>
  <c r="G1089" i="38"/>
  <c r="F1089" i="38"/>
  <c r="G1088" i="38"/>
  <c r="F1088" i="38"/>
  <c r="D1088" i="38"/>
  <c r="C1088" i="38"/>
  <c r="G1087" i="38"/>
  <c r="F1087" i="38"/>
  <c r="G1086" i="38"/>
  <c r="F1086" i="38"/>
  <c r="G1085" i="38"/>
  <c r="F1085" i="38"/>
  <c r="G1084" i="38"/>
  <c r="F1084" i="38"/>
  <c r="G1083" i="38"/>
  <c r="F1083" i="38"/>
  <c r="G1082" i="38"/>
  <c r="F1082" i="38"/>
  <c r="G1081" i="38"/>
  <c r="F1081" i="38"/>
  <c r="G1080" i="38"/>
  <c r="F1080" i="38"/>
  <c r="G1079" i="38"/>
  <c r="F1079" i="38"/>
  <c r="G1078" i="38"/>
  <c r="F1078" i="38"/>
  <c r="D1078" i="38"/>
  <c r="C1078" i="38"/>
  <c r="G1077" i="38"/>
  <c r="F1077" i="38"/>
  <c r="G1076" i="38"/>
  <c r="F1076" i="38"/>
  <c r="G1075" i="38"/>
  <c r="F1075" i="38"/>
  <c r="G1074" i="38"/>
  <c r="F1074" i="38"/>
  <c r="G1073" i="38"/>
  <c r="F1073" i="38"/>
  <c r="G1072" i="38"/>
  <c r="F1072" i="38"/>
  <c r="G1071" i="38"/>
  <c r="F1071" i="38"/>
  <c r="C1071" i="38"/>
  <c r="G1070" i="38"/>
  <c r="F1070" i="38"/>
  <c r="C1070" i="38"/>
  <c r="G1069" i="38"/>
  <c r="F1069" i="38"/>
  <c r="G1068" i="38"/>
  <c r="F1068" i="38"/>
  <c r="G1067" i="38"/>
  <c r="F1067" i="38"/>
  <c r="C1067" i="38"/>
  <c r="G1066" i="38"/>
  <c r="F1066" i="38"/>
  <c r="G1065" i="38"/>
  <c r="F1065" i="38"/>
  <c r="G1064" i="38"/>
  <c r="F1064" i="38"/>
  <c r="G1063" i="38"/>
  <c r="F1063" i="38"/>
  <c r="G1062" i="38"/>
  <c r="F1062" i="38"/>
  <c r="G1061" i="38"/>
  <c r="F1061" i="38"/>
  <c r="C1061" i="38"/>
  <c r="G1060" i="38"/>
  <c r="F1060" i="38"/>
  <c r="G1059" i="38"/>
  <c r="F1059" i="38"/>
  <c r="G1058" i="38"/>
  <c r="F1058" i="38"/>
  <c r="G1057" i="38"/>
  <c r="F1057" i="38"/>
  <c r="G1056" i="38"/>
  <c r="F1056" i="38"/>
  <c r="G1055" i="38"/>
  <c r="F1055" i="38"/>
  <c r="G1054" i="38"/>
  <c r="F1054" i="38"/>
  <c r="G1053" i="38"/>
  <c r="F1053" i="38"/>
  <c r="G1052" i="38"/>
  <c r="F1052" i="38"/>
  <c r="G1051" i="38"/>
  <c r="F1051" i="38"/>
  <c r="C1051" i="38"/>
  <c r="G1050" i="38"/>
  <c r="F1050" i="38"/>
  <c r="E1050" i="38"/>
  <c r="C1050" i="38"/>
  <c r="G1049" i="38"/>
  <c r="F1049" i="38"/>
  <c r="G1048" i="38"/>
  <c r="F1048" i="38"/>
  <c r="G1047" i="38"/>
  <c r="F1047" i="38"/>
  <c r="G1046" i="38"/>
  <c r="F1046" i="38"/>
  <c r="G1045" i="38"/>
  <c r="F1045" i="38"/>
  <c r="G1044" i="38"/>
  <c r="F1044" i="38"/>
  <c r="D1044" i="38"/>
  <c r="C1044" i="38"/>
  <c r="G1043" i="38"/>
  <c r="F1043" i="38"/>
  <c r="G1042" i="38"/>
  <c r="F1042" i="38"/>
  <c r="G1041" i="38"/>
  <c r="F1041" i="38"/>
  <c r="G1040" i="38"/>
  <c r="F1040" i="38"/>
  <c r="G1039" i="38"/>
  <c r="F1039" i="38"/>
  <c r="G1038" i="38"/>
  <c r="F1038" i="38"/>
  <c r="G1037" i="38"/>
  <c r="F1037" i="38"/>
  <c r="G1036" i="38"/>
  <c r="F1036" i="38"/>
  <c r="C1036" i="38"/>
  <c r="G1035" i="38"/>
  <c r="F1035" i="38"/>
  <c r="G1034" i="38"/>
  <c r="F1034" i="38"/>
  <c r="G1033" i="38"/>
  <c r="F1033" i="38"/>
  <c r="G1032" i="38"/>
  <c r="F1032" i="38"/>
  <c r="G1031" i="38"/>
  <c r="F1031" i="38"/>
  <c r="G1030" i="38"/>
  <c r="F1030" i="38"/>
  <c r="G1029" i="38"/>
  <c r="F1029" i="38"/>
  <c r="C1029" i="38"/>
  <c r="G1028" i="38"/>
  <c r="F1028" i="38"/>
  <c r="G1027" i="38"/>
  <c r="F1027" i="38"/>
  <c r="G1026" i="38"/>
  <c r="F1026" i="38"/>
  <c r="G1025" i="38"/>
  <c r="F1025" i="38"/>
  <c r="G1024" i="38"/>
  <c r="F1024" i="38"/>
  <c r="G1023" i="38"/>
  <c r="F1023" i="38"/>
  <c r="G1022" i="38"/>
  <c r="F1022" i="38"/>
  <c r="G1021" i="38"/>
  <c r="F1021" i="38"/>
  <c r="G1020" i="38"/>
  <c r="F1020" i="38"/>
  <c r="G1019" i="38"/>
  <c r="F1019" i="38"/>
  <c r="G1018" i="38"/>
  <c r="F1018" i="38"/>
  <c r="C1018" i="38"/>
  <c r="G1017" i="38"/>
  <c r="F1017" i="38"/>
  <c r="G1016" i="38"/>
  <c r="F1016" i="38"/>
  <c r="G1015" i="38"/>
  <c r="F1015" i="38"/>
  <c r="G1014" i="38"/>
  <c r="F1014" i="38"/>
  <c r="G1013" i="38"/>
  <c r="F1013" i="38"/>
  <c r="D1013" i="38"/>
  <c r="C1013" i="38"/>
  <c r="G1012" i="38"/>
  <c r="F1012" i="38"/>
  <c r="G1011" i="38"/>
  <c r="F1011" i="38"/>
  <c r="G1010" i="38"/>
  <c r="F1010" i="38"/>
  <c r="G1009" i="38"/>
  <c r="F1009" i="38"/>
  <c r="G1008" i="38"/>
  <c r="F1008" i="38"/>
  <c r="G1007" i="38"/>
  <c r="F1007" i="38"/>
  <c r="G1006" i="38"/>
  <c r="F1006" i="38"/>
  <c r="G1005" i="38"/>
  <c r="F1005" i="38"/>
  <c r="G1004" i="38"/>
  <c r="F1004" i="38"/>
  <c r="G1003" i="38"/>
  <c r="F1003" i="38"/>
  <c r="G1002" i="38"/>
  <c r="F1002" i="38"/>
  <c r="G1001" i="38"/>
  <c r="F1001" i="38"/>
  <c r="G1000" i="38"/>
  <c r="F1000" i="38"/>
  <c r="G999" i="38"/>
  <c r="F999" i="38"/>
  <c r="G998" i="38"/>
  <c r="F998" i="38"/>
  <c r="G997" i="38"/>
  <c r="F997" i="38"/>
  <c r="D997" i="38"/>
  <c r="C997" i="38"/>
  <c r="G996" i="38"/>
  <c r="F996" i="38"/>
  <c r="G995" i="38"/>
  <c r="F995" i="38"/>
  <c r="G994" i="38"/>
  <c r="F994" i="38"/>
  <c r="G993" i="38"/>
  <c r="F993" i="38"/>
  <c r="G992" i="38"/>
  <c r="F992" i="38"/>
  <c r="G991" i="38"/>
  <c r="F991" i="38"/>
  <c r="G990" i="38"/>
  <c r="F990" i="38"/>
  <c r="G989" i="38"/>
  <c r="F989" i="38"/>
  <c r="G988" i="38"/>
  <c r="F988" i="38"/>
  <c r="G987" i="38"/>
  <c r="F987" i="38"/>
  <c r="C987" i="38"/>
  <c r="G986" i="38"/>
  <c r="F986" i="38"/>
  <c r="E986" i="38"/>
  <c r="C986" i="38"/>
  <c r="G985" i="38"/>
  <c r="F985" i="38"/>
  <c r="G984" i="38"/>
  <c r="F984" i="38"/>
  <c r="G983" i="38"/>
  <c r="F983" i="38"/>
  <c r="C983" i="38"/>
  <c r="G982" i="38"/>
  <c r="F982" i="38"/>
  <c r="G981" i="38"/>
  <c r="F981" i="38"/>
  <c r="G980" i="38"/>
  <c r="F980" i="38"/>
  <c r="G979" i="38"/>
  <c r="F979" i="38"/>
  <c r="G978" i="38"/>
  <c r="F978" i="38"/>
  <c r="C978" i="38"/>
  <c r="G977" i="38"/>
  <c r="F977" i="38"/>
  <c r="G976" i="38"/>
  <c r="F976" i="38"/>
  <c r="G975" i="38"/>
  <c r="F975" i="38"/>
  <c r="G974" i="38"/>
  <c r="F974" i="38"/>
  <c r="G973" i="38"/>
  <c r="F973" i="38"/>
  <c r="G972" i="38"/>
  <c r="F972" i="38"/>
  <c r="G971" i="38"/>
  <c r="F971" i="38"/>
  <c r="D971" i="38"/>
  <c r="C971" i="38"/>
  <c r="G970" i="38"/>
  <c r="F970" i="38"/>
  <c r="G969" i="38"/>
  <c r="F969" i="38"/>
  <c r="G968" i="38"/>
  <c r="F968" i="38"/>
  <c r="G967" i="38"/>
  <c r="F967" i="38"/>
  <c r="G966" i="38"/>
  <c r="F966" i="38"/>
  <c r="G965" i="38"/>
  <c r="F965" i="38"/>
  <c r="G964" i="38"/>
  <c r="F964" i="38"/>
  <c r="G963" i="38"/>
  <c r="F963" i="38"/>
  <c r="G962" i="38"/>
  <c r="F962" i="38"/>
  <c r="G961" i="38"/>
  <c r="F961" i="38"/>
  <c r="D961" i="38"/>
  <c r="C961" i="38"/>
  <c r="G960" i="38"/>
  <c r="F960" i="38"/>
  <c r="G959" i="38"/>
  <c r="F959" i="38"/>
  <c r="G958" i="38"/>
  <c r="F958" i="38"/>
  <c r="G957" i="38"/>
  <c r="F957" i="38"/>
  <c r="G956" i="38"/>
  <c r="F956" i="38"/>
  <c r="G955" i="38"/>
  <c r="F955" i="38"/>
  <c r="G954" i="38"/>
  <c r="F954" i="38"/>
  <c r="G953" i="38"/>
  <c r="F953" i="38"/>
  <c r="G952" i="38"/>
  <c r="F952" i="38"/>
  <c r="G951" i="38"/>
  <c r="F951" i="38"/>
  <c r="D951" i="38"/>
  <c r="C951" i="38"/>
  <c r="G950" i="38"/>
  <c r="F950" i="38"/>
  <c r="G949" i="38"/>
  <c r="F949" i="38"/>
  <c r="G948" i="38"/>
  <c r="F948" i="38"/>
  <c r="G947" i="38"/>
  <c r="F947" i="38"/>
  <c r="G946" i="38"/>
  <c r="F946" i="38"/>
  <c r="G945" i="38"/>
  <c r="F945" i="38"/>
  <c r="G944" i="38"/>
  <c r="F944" i="38"/>
  <c r="G943" i="38"/>
  <c r="F943" i="38"/>
  <c r="G942" i="38"/>
  <c r="F942" i="38"/>
  <c r="G941" i="38"/>
  <c r="F941" i="38"/>
  <c r="G940" i="38"/>
  <c r="F940" i="38"/>
  <c r="G939" i="38"/>
  <c r="F939" i="38"/>
  <c r="G938" i="38"/>
  <c r="F938" i="38"/>
  <c r="G937" i="38"/>
  <c r="F937" i="38"/>
  <c r="G936" i="38"/>
  <c r="F936" i="38"/>
  <c r="G935" i="38"/>
  <c r="F935" i="38"/>
  <c r="G934" i="38"/>
  <c r="F934" i="38"/>
  <c r="G933" i="38"/>
  <c r="F933" i="38"/>
  <c r="G932" i="38"/>
  <c r="F932" i="38"/>
  <c r="G931" i="38"/>
  <c r="F931" i="38"/>
  <c r="G930" i="38"/>
  <c r="F930" i="38"/>
  <c r="G929" i="38"/>
  <c r="F929" i="38"/>
  <c r="C929" i="38"/>
  <c r="G928" i="38"/>
  <c r="F928" i="38"/>
  <c r="E928" i="38"/>
  <c r="C928" i="38"/>
  <c r="G927" i="38"/>
  <c r="F927" i="38"/>
  <c r="G926" i="38"/>
  <c r="F926" i="38"/>
  <c r="G925" i="38"/>
  <c r="F925" i="38"/>
  <c r="C925" i="38"/>
  <c r="G924" i="38"/>
  <c r="F924" i="38"/>
  <c r="G923" i="38"/>
  <c r="F923" i="38"/>
  <c r="G922" i="38"/>
  <c r="F922" i="38"/>
  <c r="C922" i="38"/>
  <c r="G921" i="38"/>
  <c r="F921" i="38"/>
  <c r="G920" i="38"/>
  <c r="F920" i="38"/>
  <c r="G919" i="38"/>
  <c r="F919" i="38"/>
  <c r="G918" i="38"/>
  <c r="F918" i="38"/>
  <c r="G917" i="38"/>
  <c r="F917" i="38"/>
  <c r="G916" i="38"/>
  <c r="F916" i="38"/>
  <c r="C916" i="38"/>
  <c r="G915" i="38"/>
  <c r="F915" i="38"/>
  <c r="G914" i="38"/>
  <c r="F914" i="38"/>
  <c r="G913" i="38"/>
  <c r="F913" i="38"/>
  <c r="G912" i="38"/>
  <c r="F912" i="38"/>
  <c r="G911" i="38"/>
  <c r="F911" i="38"/>
  <c r="G910" i="38"/>
  <c r="F910" i="38"/>
  <c r="G909" i="38"/>
  <c r="F909" i="38"/>
  <c r="C909" i="38"/>
  <c r="G908" i="38"/>
  <c r="F908" i="38"/>
  <c r="G907" i="38"/>
  <c r="F907" i="38"/>
  <c r="G906" i="38"/>
  <c r="F906" i="38"/>
  <c r="G905" i="38"/>
  <c r="F905" i="38"/>
  <c r="G904" i="38"/>
  <c r="F904" i="38"/>
  <c r="G903" i="38"/>
  <c r="F903" i="38"/>
  <c r="G902" i="38"/>
  <c r="F902" i="38"/>
  <c r="G901" i="38"/>
  <c r="F901" i="38"/>
  <c r="G900" i="38"/>
  <c r="F900" i="38"/>
  <c r="G899" i="38"/>
  <c r="F899" i="38"/>
  <c r="G898" i="38"/>
  <c r="F898" i="38"/>
  <c r="C898" i="38"/>
  <c r="G897" i="38"/>
  <c r="F897" i="38"/>
  <c r="G896" i="38"/>
  <c r="F896" i="38"/>
  <c r="G895" i="38"/>
  <c r="F895" i="38"/>
  <c r="G894" i="38"/>
  <c r="F894" i="38"/>
  <c r="G893" i="38"/>
  <c r="F893" i="38"/>
  <c r="G892" i="38"/>
  <c r="F892" i="38"/>
  <c r="G891" i="38"/>
  <c r="F891" i="38"/>
  <c r="G890" i="38"/>
  <c r="F890" i="38"/>
  <c r="G889" i="38"/>
  <c r="F889" i="38"/>
  <c r="G888" i="38"/>
  <c r="F888" i="38"/>
  <c r="G887" i="38"/>
  <c r="F887" i="38"/>
  <c r="G886" i="38"/>
  <c r="F886" i="38"/>
  <c r="G885" i="38"/>
  <c r="F885" i="38"/>
  <c r="G884" i="38"/>
  <c r="F884" i="38"/>
  <c r="G883" i="38"/>
  <c r="F883" i="38"/>
  <c r="G882" i="38"/>
  <c r="F882" i="38"/>
  <c r="G881" i="38"/>
  <c r="F881" i="38"/>
  <c r="G880" i="38"/>
  <c r="F880" i="38"/>
  <c r="G879" i="38"/>
  <c r="F879" i="38"/>
  <c r="G878" i="38"/>
  <c r="F878" i="38"/>
  <c r="G877" i="38"/>
  <c r="F877" i="38"/>
  <c r="G876" i="38"/>
  <c r="F876" i="38"/>
  <c r="G875" i="38"/>
  <c r="F875" i="38"/>
  <c r="G874" i="38"/>
  <c r="F874" i="38"/>
  <c r="G873" i="38"/>
  <c r="F873" i="38"/>
  <c r="G872" i="38"/>
  <c r="F872" i="38"/>
  <c r="G871" i="38"/>
  <c r="F871" i="38"/>
  <c r="G870" i="38"/>
  <c r="F870" i="38"/>
  <c r="C870" i="38"/>
  <c r="G869" i="38"/>
  <c r="F869" i="38"/>
  <c r="G868" i="38"/>
  <c r="F868" i="38"/>
  <c r="G867" i="38"/>
  <c r="F867" i="38"/>
  <c r="G866" i="38"/>
  <c r="F866" i="38"/>
  <c r="G865" i="38"/>
  <c r="F865" i="38"/>
  <c r="G864" i="38"/>
  <c r="F864" i="38"/>
  <c r="G863" i="38"/>
  <c r="F863" i="38"/>
  <c r="G862" i="38"/>
  <c r="F862" i="38"/>
  <c r="G861" i="38"/>
  <c r="F861" i="38"/>
  <c r="G860" i="38"/>
  <c r="F860" i="38"/>
  <c r="G859" i="38"/>
  <c r="F859" i="38"/>
  <c r="G858" i="38"/>
  <c r="F858" i="38"/>
  <c r="G857" i="38"/>
  <c r="F857" i="38"/>
  <c r="G856" i="38"/>
  <c r="F856" i="38"/>
  <c r="G855" i="38"/>
  <c r="F855" i="38"/>
  <c r="G854" i="38"/>
  <c r="F854" i="38"/>
  <c r="G853" i="38"/>
  <c r="F853" i="38"/>
  <c r="G852" i="38"/>
  <c r="F852" i="38"/>
  <c r="G851" i="38"/>
  <c r="F851" i="38"/>
  <c r="G850" i="38"/>
  <c r="F850" i="38"/>
  <c r="G849" i="38"/>
  <c r="F849" i="38"/>
  <c r="G848" i="38"/>
  <c r="F848" i="38"/>
  <c r="C848" i="38"/>
  <c r="G847" i="38"/>
  <c r="F847" i="38"/>
  <c r="G846" i="38"/>
  <c r="F846" i="38"/>
  <c r="G845" i="38"/>
  <c r="F845" i="38"/>
  <c r="G844" i="38"/>
  <c r="F844" i="38"/>
  <c r="G843" i="38"/>
  <c r="F843" i="38"/>
  <c r="G842" i="38"/>
  <c r="F842" i="38"/>
  <c r="G841" i="38"/>
  <c r="F841" i="38"/>
  <c r="G840" i="38"/>
  <c r="F840" i="38"/>
  <c r="G839" i="38"/>
  <c r="F839" i="38"/>
  <c r="G838" i="38"/>
  <c r="F838" i="38"/>
  <c r="G837" i="38"/>
  <c r="F837" i="38"/>
  <c r="G836" i="38"/>
  <c r="F836" i="38"/>
  <c r="G835" i="38"/>
  <c r="F835" i="38"/>
  <c r="G834" i="38"/>
  <c r="F834" i="38"/>
  <c r="G833" i="38"/>
  <c r="F833" i="38"/>
  <c r="G832" i="38"/>
  <c r="F832" i="38"/>
  <c r="G831" i="38"/>
  <c r="F831" i="38"/>
  <c r="G830" i="38"/>
  <c r="F830" i="38"/>
  <c r="G829" i="38"/>
  <c r="F829" i="38"/>
  <c r="G828" i="38"/>
  <c r="F828" i="38"/>
  <c r="G827" i="38"/>
  <c r="F827" i="38"/>
  <c r="G826" i="38"/>
  <c r="F826" i="38"/>
  <c r="G825" i="38"/>
  <c r="F825" i="38"/>
  <c r="G824" i="38"/>
  <c r="F824" i="38"/>
  <c r="G823" i="38"/>
  <c r="F823" i="38"/>
  <c r="G822" i="38"/>
  <c r="F822" i="38"/>
  <c r="C822" i="38"/>
  <c r="G821" i="38"/>
  <c r="F821" i="38"/>
  <c r="E821" i="38"/>
  <c r="D821" i="38"/>
  <c r="C821" i="38"/>
  <c r="G820" i="38"/>
  <c r="F820" i="38"/>
  <c r="G819" i="38"/>
  <c r="F819" i="38"/>
  <c r="C819" i="38"/>
  <c r="G818" i="38"/>
  <c r="F818" i="38"/>
  <c r="G817" i="38"/>
  <c r="F817" i="38"/>
  <c r="C817" i="38"/>
  <c r="G816" i="38"/>
  <c r="F816" i="38"/>
  <c r="G815" i="38"/>
  <c r="F815" i="38"/>
  <c r="C815" i="38"/>
  <c r="G814" i="38"/>
  <c r="F814" i="38"/>
  <c r="G813" i="38"/>
  <c r="F813" i="38"/>
  <c r="G812" i="38"/>
  <c r="F812" i="38"/>
  <c r="C812" i="38"/>
  <c r="G811" i="38"/>
  <c r="F811" i="38"/>
  <c r="G810" i="38"/>
  <c r="F810" i="38"/>
  <c r="G809" i="38"/>
  <c r="F809" i="38"/>
  <c r="G808" i="38"/>
  <c r="F808" i="38"/>
  <c r="G807" i="38"/>
  <c r="F807" i="38"/>
  <c r="G806" i="38"/>
  <c r="F806" i="38"/>
  <c r="G805" i="38"/>
  <c r="F805" i="38"/>
  <c r="G804" i="38"/>
  <c r="F804" i="38"/>
  <c r="G803" i="38"/>
  <c r="F803" i="38"/>
  <c r="G802" i="38"/>
  <c r="F802" i="38"/>
  <c r="G801" i="38"/>
  <c r="F801" i="38"/>
  <c r="G800" i="38"/>
  <c r="F800" i="38"/>
  <c r="C800" i="38"/>
  <c r="G799" i="38"/>
  <c r="F799" i="38"/>
  <c r="E799" i="38"/>
  <c r="D799" i="38"/>
  <c r="C799" i="38"/>
  <c r="G798" i="38"/>
  <c r="F798" i="38"/>
  <c r="G797" i="38"/>
  <c r="F797" i="38"/>
  <c r="D797" i="38"/>
  <c r="C797" i="38"/>
  <c r="G796" i="38"/>
  <c r="F796" i="38"/>
  <c r="G795" i="38"/>
  <c r="F795" i="38"/>
  <c r="G794" i="38"/>
  <c r="F794" i="38"/>
  <c r="G793" i="38"/>
  <c r="F793" i="38"/>
  <c r="G792" i="38"/>
  <c r="F792" i="38"/>
  <c r="G791" i="38"/>
  <c r="F791" i="38"/>
  <c r="G790" i="38"/>
  <c r="F790" i="38"/>
  <c r="G789" i="38"/>
  <c r="F789" i="38"/>
  <c r="G788" i="38"/>
  <c r="F788" i="38"/>
  <c r="G787" i="38"/>
  <c r="F787" i="38"/>
  <c r="G786" i="38"/>
  <c r="F786" i="38"/>
  <c r="D786" i="38"/>
  <c r="C786" i="38"/>
  <c r="G785" i="38"/>
  <c r="F785" i="38"/>
  <c r="G784" i="38"/>
  <c r="F784" i="38"/>
  <c r="G783" i="38"/>
  <c r="F783" i="38"/>
  <c r="G782" i="38"/>
  <c r="F782" i="38"/>
  <c r="G781" i="38"/>
  <c r="F781" i="38"/>
  <c r="G780" i="38"/>
  <c r="F780" i="38"/>
  <c r="G779" i="38"/>
  <c r="F779" i="38"/>
  <c r="G778" i="38"/>
  <c r="F778" i="38"/>
  <c r="D778" i="38"/>
  <c r="C778" i="38"/>
  <c r="G777" i="38"/>
  <c r="F777" i="38"/>
  <c r="G776" i="38"/>
  <c r="F776" i="38"/>
  <c r="G775" i="38"/>
  <c r="F775" i="38"/>
  <c r="G774" i="38"/>
  <c r="F774" i="38"/>
  <c r="G773" i="38"/>
  <c r="F773" i="38"/>
  <c r="D773" i="38"/>
  <c r="C773" i="38"/>
  <c r="G772" i="38"/>
  <c r="F772" i="38"/>
  <c r="G771" i="38"/>
  <c r="F771" i="38"/>
  <c r="G770" i="38"/>
  <c r="F770" i="38"/>
  <c r="D770" i="38"/>
  <c r="C770" i="38"/>
  <c r="G769" i="38"/>
  <c r="F769" i="38"/>
  <c r="G768" i="38"/>
  <c r="F768" i="38"/>
  <c r="G767" i="38"/>
  <c r="F767" i="38"/>
  <c r="G766" i="38"/>
  <c r="F766" i="38"/>
  <c r="G765" i="38"/>
  <c r="F765" i="38"/>
  <c r="G764" i="38"/>
  <c r="F764" i="38"/>
  <c r="D764" i="38"/>
  <c r="C764" i="38"/>
  <c r="G763" i="38"/>
  <c r="F763" i="38"/>
  <c r="G762" i="38"/>
  <c r="F762" i="38"/>
  <c r="G761" i="38"/>
  <c r="F761" i="38"/>
  <c r="G760" i="38"/>
  <c r="F760" i="38"/>
  <c r="G759" i="38"/>
  <c r="F759" i="38"/>
  <c r="G758" i="38"/>
  <c r="F758" i="38"/>
  <c r="G757" i="38"/>
  <c r="F757" i="38"/>
  <c r="C757" i="38"/>
  <c r="G756" i="38"/>
  <c r="F756" i="38"/>
  <c r="G755" i="38"/>
  <c r="F755" i="38"/>
  <c r="G754" i="38"/>
  <c r="F754" i="38"/>
  <c r="G753" i="38"/>
  <c r="F753" i="38"/>
  <c r="G752" i="38"/>
  <c r="F752" i="38"/>
  <c r="G751" i="38"/>
  <c r="F751" i="38"/>
  <c r="G750" i="38"/>
  <c r="F750" i="38"/>
  <c r="C750" i="38"/>
  <c r="G749" i="38"/>
  <c r="F749" i="38"/>
  <c r="G748" i="38"/>
  <c r="F748" i="38"/>
  <c r="G747" i="38"/>
  <c r="F747" i="38"/>
  <c r="G746" i="38"/>
  <c r="F746" i="38"/>
  <c r="G745" i="38"/>
  <c r="F745" i="38"/>
  <c r="G744" i="38"/>
  <c r="F744" i="38"/>
  <c r="G743" i="38"/>
  <c r="F743" i="38"/>
  <c r="G742" i="38"/>
  <c r="F742" i="38"/>
  <c r="G741" i="38"/>
  <c r="F741" i="38"/>
  <c r="C741" i="38"/>
  <c r="G740" i="38"/>
  <c r="F740" i="38"/>
  <c r="G739" i="38"/>
  <c r="F739" i="38"/>
  <c r="G738" i="38"/>
  <c r="F738" i="38"/>
  <c r="G737" i="38"/>
  <c r="F737" i="38"/>
  <c r="C737" i="38"/>
  <c r="G736" i="38"/>
  <c r="F736" i="38"/>
  <c r="G735" i="38"/>
  <c r="F735" i="38"/>
  <c r="G734" i="38"/>
  <c r="F734" i="38"/>
  <c r="G733" i="38"/>
  <c r="F733" i="38"/>
  <c r="G732" i="38"/>
  <c r="F732" i="38"/>
  <c r="G731" i="38"/>
  <c r="F731" i="38"/>
  <c r="G730" i="38"/>
  <c r="F730" i="38"/>
  <c r="G729" i="38"/>
  <c r="F729" i="38"/>
  <c r="G728" i="38"/>
  <c r="F728" i="38"/>
  <c r="G727" i="38"/>
  <c r="F727" i="38"/>
  <c r="C727" i="38"/>
  <c r="G726" i="38"/>
  <c r="F726" i="38"/>
  <c r="E726" i="38"/>
  <c r="C726" i="38"/>
  <c r="G725" i="38"/>
  <c r="F725" i="38"/>
  <c r="G724" i="38"/>
  <c r="F724" i="38"/>
  <c r="C724" i="38"/>
  <c r="G723" i="38"/>
  <c r="F723" i="38"/>
  <c r="G722" i="38"/>
  <c r="F722" i="38"/>
  <c r="C722" i="38"/>
  <c r="G721" i="38"/>
  <c r="F721" i="38"/>
  <c r="G720" i="38"/>
  <c r="F720" i="38"/>
  <c r="G719" i="38"/>
  <c r="F719" i="38"/>
  <c r="G718" i="38"/>
  <c r="F718" i="38"/>
  <c r="G717" i="38"/>
  <c r="F717" i="38"/>
  <c r="G716" i="38"/>
  <c r="F716" i="38"/>
  <c r="G715" i="38"/>
  <c r="F715" i="38"/>
  <c r="G714" i="38"/>
  <c r="F714" i="38"/>
  <c r="G713" i="38"/>
  <c r="F713" i="38"/>
  <c r="C713" i="38"/>
  <c r="G712" i="38"/>
  <c r="F712" i="38"/>
  <c r="G711" i="38"/>
  <c r="F711" i="38"/>
  <c r="G710" i="38"/>
  <c r="F710" i="38"/>
  <c r="C710" i="38"/>
  <c r="G709" i="38"/>
  <c r="F709" i="38"/>
  <c r="G708" i="38"/>
  <c r="F708" i="38"/>
  <c r="G707" i="38"/>
  <c r="F707" i="38"/>
  <c r="G706" i="38"/>
  <c r="F706" i="38"/>
  <c r="C706" i="38"/>
  <c r="G705" i="38"/>
  <c r="F705" i="38"/>
  <c r="G704" i="38"/>
  <c r="F704" i="38"/>
  <c r="G703" i="38"/>
  <c r="F703" i="38"/>
  <c r="G702" i="38"/>
  <c r="F702" i="38"/>
  <c r="C702" i="38"/>
  <c r="G701" i="38"/>
  <c r="F701" i="38"/>
  <c r="G700" i="38"/>
  <c r="F700" i="38"/>
  <c r="G699" i="38"/>
  <c r="F699" i="38"/>
  <c r="G698" i="38"/>
  <c r="F698" i="38"/>
  <c r="G697" i="38"/>
  <c r="F697" i="38"/>
  <c r="C697" i="38"/>
  <c r="G696" i="38"/>
  <c r="F696" i="38"/>
  <c r="G695" i="38"/>
  <c r="F695" i="38"/>
  <c r="G694" i="38"/>
  <c r="F694" i="38"/>
  <c r="G693" i="38"/>
  <c r="F693" i="38"/>
  <c r="C693" i="38"/>
  <c r="G692" i="38"/>
  <c r="F692" i="38"/>
  <c r="G691" i="38"/>
  <c r="F691" i="38"/>
  <c r="G690" i="38"/>
  <c r="F690" i="38"/>
  <c r="C690" i="38"/>
  <c r="G689" i="38"/>
  <c r="F689" i="38"/>
  <c r="G688" i="38"/>
  <c r="F688" i="38"/>
  <c r="G687" i="38"/>
  <c r="F687" i="38"/>
  <c r="G686" i="38"/>
  <c r="F686" i="38"/>
  <c r="G685" i="38"/>
  <c r="F685" i="38"/>
  <c r="G684" i="38"/>
  <c r="F684" i="38"/>
  <c r="G683" i="38"/>
  <c r="F683" i="38"/>
  <c r="G682" i="38"/>
  <c r="F682" i="38"/>
  <c r="G681" i="38"/>
  <c r="F681" i="38"/>
  <c r="G680" i="38"/>
  <c r="F680" i="38"/>
  <c r="G679" i="38"/>
  <c r="F679" i="38"/>
  <c r="G678" i="38"/>
  <c r="F678" i="38"/>
  <c r="C678" i="38"/>
  <c r="G677" i="38"/>
  <c r="F677" i="38"/>
  <c r="G676" i="38"/>
  <c r="F676" i="38"/>
  <c r="G675" i="38"/>
  <c r="F675" i="38"/>
  <c r="G674" i="38"/>
  <c r="F674" i="38"/>
  <c r="C674" i="38"/>
  <c r="G673" i="38"/>
  <c r="F673" i="38"/>
  <c r="G672" i="38"/>
  <c r="F672" i="38"/>
  <c r="G671" i="38"/>
  <c r="F671" i="38"/>
  <c r="G670" i="38"/>
  <c r="F670" i="38"/>
  <c r="G669" i="38"/>
  <c r="F669" i="38"/>
  <c r="G668" i="38"/>
  <c r="F668" i="38"/>
  <c r="G667" i="38"/>
  <c r="F667" i="38"/>
  <c r="G666" i="38"/>
  <c r="F666" i="38"/>
  <c r="G665" i="38"/>
  <c r="F665" i="38"/>
  <c r="G664" i="38"/>
  <c r="F664" i="38"/>
  <c r="G663" i="38"/>
  <c r="F663" i="38"/>
  <c r="G662" i="38"/>
  <c r="F662" i="38"/>
  <c r="G661" i="38"/>
  <c r="F661" i="38"/>
  <c r="G660" i="38"/>
  <c r="F660" i="38"/>
  <c r="G659" i="38"/>
  <c r="F659" i="38"/>
  <c r="C659" i="38"/>
  <c r="G658" i="38"/>
  <c r="F658" i="38"/>
  <c r="G657" i="38"/>
  <c r="F657" i="38"/>
  <c r="G656" i="38"/>
  <c r="F656" i="38"/>
  <c r="G655" i="38"/>
  <c r="F655" i="38"/>
  <c r="G654" i="38"/>
  <c r="F654" i="38"/>
  <c r="C654" i="38"/>
  <c r="G653" i="38"/>
  <c r="F653" i="38"/>
  <c r="E653" i="38"/>
  <c r="C653" i="38"/>
  <c r="G652" i="38"/>
  <c r="F652" i="38"/>
  <c r="G651" i="38"/>
  <c r="F651" i="38"/>
  <c r="C651" i="38"/>
  <c r="G650" i="38"/>
  <c r="F650" i="38"/>
  <c r="G649" i="38"/>
  <c r="F649" i="38"/>
  <c r="G648" i="38"/>
  <c r="F648" i="38"/>
  <c r="C648" i="38"/>
  <c r="G647" i="38"/>
  <c r="F647" i="38"/>
  <c r="G646" i="38"/>
  <c r="F646" i="38"/>
  <c r="G645" i="38"/>
  <c r="F645" i="38"/>
  <c r="G644" i="38"/>
  <c r="F644" i="38"/>
  <c r="G643" i="38"/>
  <c r="F643" i="38"/>
  <c r="G642" i="38"/>
  <c r="F642" i="38"/>
  <c r="G641" i="38"/>
  <c r="F641" i="38"/>
  <c r="G640" i="38"/>
  <c r="F640" i="38"/>
  <c r="C640" i="38"/>
  <c r="G639" i="38"/>
  <c r="F639" i="38"/>
  <c r="G638" i="38"/>
  <c r="F638" i="38"/>
  <c r="G637" i="38"/>
  <c r="F637" i="38"/>
  <c r="G636" i="38"/>
  <c r="F636" i="38"/>
  <c r="D636" i="38"/>
  <c r="C636" i="38"/>
  <c r="G635" i="38"/>
  <c r="F635" i="38"/>
  <c r="G634" i="38"/>
  <c r="F634" i="38"/>
  <c r="G633" i="38"/>
  <c r="F633" i="38"/>
  <c r="G632" i="38"/>
  <c r="F632" i="38"/>
  <c r="C632" i="38"/>
  <c r="G631" i="38"/>
  <c r="F631" i="38"/>
  <c r="G630" i="38"/>
  <c r="F630" i="38"/>
  <c r="G629" i="38"/>
  <c r="F629" i="38"/>
  <c r="C629" i="38"/>
  <c r="G628" i="38"/>
  <c r="F628" i="38"/>
  <c r="G627" i="38"/>
  <c r="F627" i="38"/>
  <c r="G626" i="38"/>
  <c r="F626" i="38"/>
  <c r="C626" i="38"/>
  <c r="G625" i="38"/>
  <c r="F625" i="38"/>
  <c r="G624" i="38"/>
  <c r="F624" i="38"/>
  <c r="G623" i="38"/>
  <c r="F623" i="38"/>
  <c r="C623" i="38"/>
  <c r="G622" i="38"/>
  <c r="F622" i="38"/>
  <c r="G621" i="38"/>
  <c r="F621" i="38"/>
  <c r="G620" i="38"/>
  <c r="F620" i="38"/>
  <c r="C620" i="38"/>
  <c r="G619" i="38"/>
  <c r="F619" i="38"/>
  <c r="G618" i="38"/>
  <c r="F618" i="38"/>
  <c r="G617" i="38"/>
  <c r="F617" i="38"/>
  <c r="C617" i="38"/>
  <c r="G616" i="38"/>
  <c r="F616" i="38"/>
  <c r="G615" i="38"/>
  <c r="F615" i="38"/>
  <c r="G614" i="38"/>
  <c r="F614" i="38"/>
  <c r="G613" i="38"/>
  <c r="F613" i="38"/>
  <c r="G612" i="38"/>
  <c r="F612" i="38"/>
  <c r="G611" i="38"/>
  <c r="F611" i="38"/>
  <c r="C611" i="38"/>
  <c r="G610" i="38"/>
  <c r="F610" i="38"/>
  <c r="G609" i="38"/>
  <c r="F609" i="38"/>
  <c r="G608" i="38"/>
  <c r="F608" i="38"/>
  <c r="G607" i="38"/>
  <c r="F607" i="38"/>
  <c r="G606" i="38"/>
  <c r="F606" i="38"/>
  <c r="G605" i="38"/>
  <c r="F605" i="38"/>
  <c r="G604" i="38"/>
  <c r="F604" i="38"/>
  <c r="G603" i="38"/>
  <c r="F603" i="38"/>
  <c r="G602" i="38"/>
  <c r="F602" i="38"/>
  <c r="C602" i="38"/>
  <c r="G601" i="38"/>
  <c r="F601" i="38"/>
  <c r="G600" i="38"/>
  <c r="F600" i="38"/>
  <c r="G599" i="38"/>
  <c r="F599" i="38"/>
  <c r="G598" i="38"/>
  <c r="F598" i="38"/>
  <c r="G597" i="38"/>
  <c r="F597" i="38"/>
  <c r="G596" i="38"/>
  <c r="F596" i="38"/>
  <c r="G595" i="38"/>
  <c r="F595" i="38"/>
  <c r="G594" i="38"/>
  <c r="F594" i="38"/>
  <c r="C594" i="38"/>
  <c r="G593" i="38"/>
  <c r="F593" i="38"/>
  <c r="G592" i="38"/>
  <c r="F592" i="38"/>
  <c r="G591" i="38"/>
  <c r="F591" i="38"/>
  <c r="G590" i="38"/>
  <c r="F590" i="38"/>
  <c r="G589" i="38"/>
  <c r="F589" i="38"/>
  <c r="G588" i="38"/>
  <c r="F588" i="38"/>
  <c r="G587" i="38"/>
  <c r="F587" i="38"/>
  <c r="C587" i="38"/>
  <c r="G586" i="38"/>
  <c r="F586" i="38"/>
  <c r="G585" i="38"/>
  <c r="F585" i="38"/>
  <c r="G584" i="38"/>
  <c r="F584" i="38"/>
  <c r="G583" i="38"/>
  <c r="F583" i="38"/>
  <c r="G582" i="38"/>
  <c r="F582" i="38"/>
  <c r="G581" i="38"/>
  <c r="F581" i="38"/>
  <c r="G580" i="38"/>
  <c r="F580" i="38"/>
  <c r="G579" i="38"/>
  <c r="F579" i="38"/>
  <c r="G578" i="38"/>
  <c r="F578" i="38"/>
  <c r="C578" i="38"/>
  <c r="G577" i="38"/>
  <c r="F577" i="38"/>
  <c r="G576" i="38"/>
  <c r="F576" i="38"/>
  <c r="G575" i="38"/>
  <c r="F575" i="38"/>
  <c r="G574" i="38"/>
  <c r="F574" i="38"/>
  <c r="G573" i="38"/>
  <c r="F573" i="38"/>
  <c r="G572" i="38"/>
  <c r="F572" i="38"/>
  <c r="G571" i="38"/>
  <c r="F571" i="38"/>
  <c r="G570" i="38"/>
  <c r="F570" i="38"/>
  <c r="G569" i="38"/>
  <c r="F569" i="38"/>
  <c r="G568" i="38"/>
  <c r="F568" i="38"/>
  <c r="C568" i="38"/>
  <c r="G567" i="38"/>
  <c r="F567" i="38"/>
  <c r="G566" i="38"/>
  <c r="F566" i="38"/>
  <c r="G565" i="38"/>
  <c r="F565" i="38"/>
  <c r="G564" i="38"/>
  <c r="F564" i="38"/>
  <c r="C564" i="38"/>
  <c r="G563" i="38"/>
  <c r="F563" i="38"/>
  <c r="G562" i="38"/>
  <c r="F562" i="38"/>
  <c r="G561" i="38"/>
  <c r="F561" i="38"/>
  <c r="G560" i="38"/>
  <c r="F560" i="38"/>
  <c r="G559" i="38"/>
  <c r="F559" i="38"/>
  <c r="G558" i="38"/>
  <c r="F558" i="38"/>
  <c r="G557" i="38"/>
  <c r="F557" i="38"/>
  <c r="G556" i="38"/>
  <c r="F556" i="38"/>
  <c r="G555" i="38"/>
  <c r="F555" i="38"/>
  <c r="C555" i="38"/>
  <c r="G554" i="38"/>
  <c r="F554" i="38"/>
  <c r="G553" i="38"/>
  <c r="F553" i="38"/>
  <c r="D553" i="38"/>
  <c r="C553" i="38"/>
  <c r="G552" i="38"/>
  <c r="F552" i="38"/>
  <c r="G551" i="38"/>
  <c r="F551" i="38"/>
  <c r="G550" i="38"/>
  <c r="F550" i="38"/>
  <c r="G549" i="38"/>
  <c r="F549" i="38"/>
  <c r="G548" i="38"/>
  <c r="F548" i="38"/>
  <c r="G547" i="38"/>
  <c r="F547" i="38"/>
  <c r="G546" i="38"/>
  <c r="F546" i="38"/>
  <c r="G545" i="38"/>
  <c r="F545" i="38"/>
  <c r="C545" i="38"/>
  <c r="G544" i="38"/>
  <c r="F544" i="38"/>
  <c r="G543" i="38"/>
  <c r="F543" i="38"/>
  <c r="G542" i="38"/>
  <c r="F542" i="38"/>
  <c r="G541" i="38"/>
  <c r="F541" i="38"/>
  <c r="G540" i="38"/>
  <c r="F540" i="38"/>
  <c r="G539" i="38"/>
  <c r="F539" i="38"/>
  <c r="G538" i="38"/>
  <c r="F538" i="38"/>
  <c r="G537" i="38"/>
  <c r="F537" i="38"/>
  <c r="G536" i="38"/>
  <c r="F536" i="38"/>
  <c r="G535" i="38"/>
  <c r="F535" i="38"/>
  <c r="G534" i="38"/>
  <c r="F534" i="38"/>
  <c r="G533" i="38"/>
  <c r="F533" i="38"/>
  <c r="G532" i="38"/>
  <c r="F532" i="38"/>
  <c r="G531" i="38"/>
  <c r="F531" i="38"/>
  <c r="G530" i="38"/>
  <c r="F530" i="38"/>
  <c r="G529" i="38"/>
  <c r="F529" i="38"/>
  <c r="G528" i="38"/>
  <c r="F528" i="38"/>
  <c r="G527" i="38"/>
  <c r="F527" i="38"/>
  <c r="G526" i="38"/>
  <c r="F526" i="38"/>
  <c r="C526" i="38"/>
  <c r="G525" i="38"/>
  <c r="F525" i="38"/>
  <c r="E525" i="38"/>
  <c r="C525" i="38"/>
  <c r="G524" i="38"/>
  <c r="F524" i="38"/>
  <c r="G523" i="38"/>
  <c r="F523" i="38"/>
  <c r="G522" i="38"/>
  <c r="F522" i="38"/>
  <c r="G521" i="38"/>
  <c r="F521" i="38"/>
  <c r="C521" i="38"/>
  <c r="G520" i="38"/>
  <c r="F520" i="38"/>
  <c r="G519" i="38"/>
  <c r="F519" i="38"/>
  <c r="G518" i="38"/>
  <c r="F518" i="38"/>
  <c r="G517" i="38"/>
  <c r="F517" i="38"/>
  <c r="G516" i="38"/>
  <c r="F516" i="38"/>
  <c r="G515" i="38"/>
  <c r="F515" i="38"/>
  <c r="G514" i="38"/>
  <c r="F514" i="38"/>
  <c r="G513" i="38"/>
  <c r="F513" i="38"/>
  <c r="D513" i="38"/>
  <c r="C513" i="38"/>
  <c r="G512" i="38"/>
  <c r="F512" i="38"/>
  <c r="G511" i="38"/>
  <c r="F511" i="38"/>
  <c r="G510" i="38"/>
  <c r="F510" i="38"/>
  <c r="G509" i="38"/>
  <c r="F509" i="38"/>
  <c r="G508" i="38"/>
  <c r="F508" i="38"/>
  <c r="G507" i="38"/>
  <c r="F507" i="38"/>
  <c r="G506" i="38"/>
  <c r="F506" i="38"/>
  <c r="G505" i="38"/>
  <c r="F505" i="38"/>
  <c r="G504" i="38"/>
  <c r="F504" i="38"/>
  <c r="D504" i="38"/>
  <c r="C504" i="38"/>
  <c r="G503" i="38"/>
  <c r="F503" i="38"/>
  <c r="G502" i="38"/>
  <c r="F502" i="38"/>
  <c r="G501" i="38"/>
  <c r="F501" i="38"/>
  <c r="G500" i="38"/>
  <c r="F500" i="38"/>
  <c r="G499" i="38"/>
  <c r="F499" i="38"/>
  <c r="G498" i="38"/>
  <c r="F498" i="38"/>
  <c r="G497" i="38"/>
  <c r="F497" i="38"/>
  <c r="G496" i="38"/>
  <c r="F496" i="38"/>
  <c r="G495" i="38"/>
  <c r="F495" i="38"/>
  <c r="G494" i="38"/>
  <c r="F494" i="38"/>
  <c r="G493" i="38"/>
  <c r="F493" i="38"/>
  <c r="D493" i="38"/>
  <c r="C493" i="38"/>
  <c r="G492" i="38"/>
  <c r="F492" i="38"/>
  <c r="G491" i="38"/>
  <c r="F491" i="38"/>
  <c r="G490" i="38"/>
  <c r="F490" i="38"/>
  <c r="G489" i="38"/>
  <c r="F489" i="38"/>
  <c r="G488" i="38"/>
  <c r="F488" i="38"/>
  <c r="G487" i="38"/>
  <c r="F487" i="38"/>
  <c r="G486" i="38"/>
  <c r="F486" i="38"/>
  <c r="G485" i="38"/>
  <c r="F485" i="38"/>
  <c r="D485" i="38"/>
  <c r="C485" i="38"/>
  <c r="G484" i="38"/>
  <c r="F484" i="38"/>
  <c r="G483" i="38"/>
  <c r="F483" i="38"/>
  <c r="G482" i="38"/>
  <c r="F482" i="38"/>
  <c r="G481" i="38"/>
  <c r="F481" i="38"/>
  <c r="G480" i="38"/>
  <c r="F480" i="38"/>
  <c r="G479" i="38"/>
  <c r="F479" i="38"/>
  <c r="G478" i="38"/>
  <c r="F478" i="38"/>
  <c r="G477" i="38"/>
  <c r="F477" i="38"/>
  <c r="G476" i="38"/>
  <c r="F476" i="38"/>
  <c r="G475" i="38"/>
  <c r="F475" i="38"/>
  <c r="G474" i="38"/>
  <c r="F474" i="38"/>
  <c r="G473" i="38"/>
  <c r="F473" i="38"/>
  <c r="G472" i="38"/>
  <c r="F472" i="38"/>
  <c r="G471" i="38"/>
  <c r="F471" i="38"/>
  <c r="G470" i="38"/>
  <c r="F470" i="38"/>
  <c r="G469" i="38"/>
  <c r="F469" i="38"/>
  <c r="C469" i="38"/>
  <c r="G468" i="38"/>
  <c r="F468" i="38"/>
  <c r="E468" i="38"/>
  <c r="C468" i="38"/>
  <c r="G467" i="38"/>
  <c r="F467" i="38"/>
  <c r="G466" i="38"/>
  <c r="F466" i="38"/>
  <c r="G465" i="38"/>
  <c r="F465" i="38"/>
  <c r="G464" i="38"/>
  <c r="F464" i="38"/>
  <c r="G463" i="38"/>
  <c r="F463" i="38"/>
  <c r="C463" i="38"/>
  <c r="G462" i="38"/>
  <c r="F462" i="38"/>
  <c r="G461" i="38"/>
  <c r="F461" i="38"/>
  <c r="G460" i="38"/>
  <c r="F460" i="38"/>
  <c r="G459" i="38"/>
  <c r="F459" i="38"/>
  <c r="D459" i="38"/>
  <c r="C459" i="38"/>
  <c r="G458" i="38"/>
  <c r="F458" i="38"/>
  <c r="G457" i="38"/>
  <c r="F457" i="38"/>
  <c r="G456" i="38"/>
  <c r="F456" i="38"/>
  <c r="G455" i="38"/>
  <c r="F455" i="38"/>
  <c r="D455" i="38"/>
  <c r="C455" i="38"/>
  <c r="G454" i="38"/>
  <c r="F454" i="38"/>
  <c r="G453" i="38"/>
  <c r="F453" i="38"/>
  <c r="G452" i="38"/>
  <c r="F452" i="38"/>
  <c r="G451" i="38"/>
  <c r="F451" i="38"/>
  <c r="G450" i="38"/>
  <c r="F450" i="38"/>
  <c r="G449" i="38"/>
  <c r="F449" i="38"/>
  <c r="G448" i="38"/>
  <c r="F448" i="38"/>
  <c r="D448" i="38"/>
  <c r="C448" i="38"/>
  <c r="G447" i="38"/>
  <c r="F447" i="38"/>
  <c r="G446" i="38"/>
  <c r="F446" i="38"/>
  <c r="G445" i="38"/>
  <c r="F445" i="38"/>
  <c r="G444" i="38"/>
  <c r="F444" i="38"/>
  <c r="G443" i="38"/>
  <c r="F443" i="38"/>
  <c r="C443" i="38"/>
  <c r="G442" i="38"/>
  <c r="F442" i="38"/>
  <c r="G441" i="38"/>
  <c r="F441" i="38"/>
  <c r="G440" i="38"/>
  <c r="F440" i="38"/>
  <c r="G439" i="38"/>
  <c r="F439" i="38"/>
  <c r="G438" i="38"/>
  <c r="F438" i="38"/>
  <c r="D438" i="38"/>
  <c r="C438" i="38"/>
  <c r="G437" i="38"/>
  <c r="F437" i="38"/>
  <c r="G436" i="38"/>
  <c r="F436" i="38"/>
  <c r="G435" i="38"/>
  <c r="F435" i="38"/>
  <c r="G434" i="38"/>
  <c r="F434" i="38"/>
  <c r="G433" i="38"/>
  <c r="F433" i="38"/>
  <c r="C433" i="38"/>
  <c r="G432" i="38"/>
  <c r="F432" i="38"/>
  <c r="G431" i="38"/>
  <c r="F431" i="38"/>
  <c r="G430" i="38"/>
  <c r="F430" i="38"/>
  <c r="G429" i="38"/>
  <c r="F429" i="38"/>
  <c r="G428" i="38"/>
  <c r="F428" i="38"/>
  <c r="G427" i="38"/>
  <c r="F427" i="38"/>
  <c r="D427" i="38"/>
  <c r="C427" i="38"/>
  <c r="G426" i="38"/>
  <c r="F426" i="38"/>
  <c r="G425" i="38"/>
  <c r="F425" i="38"/>
  <c r="G424" i="38"/>
  <c r="F424" i="38"/>
  <c r="G423" i="38"/>
  <c r="F423" i="38"/>
  <c r="G422" i="38"/>
  <c r="F422" i="38"/>
  <c r="G421" i="38"/>
  <c r="F421" i="38"/>
  <c r="G420" i="38"/>
  <c r="F420" i="38"/>
  <c r="G419" i="38"/>
  <c r="F419" i="38"/>
  <c r="G418" i="38"/>
  <c r="F418" i="38"/>
  <c r="D418" i="38"/>
  <c r="C418" i="38"/>
  <c r="G417" i="38"/>
  <c r="F417" i="38"/>
  <c r="G416" i="38"/>
  <c r="F416" i="38"/>
  <c r="G415" i="38"/>
  <c r="F415" i="38"/>
  <c r="G414" i="38"/>
  <c r="F414" i="38"/>
  <c r="G413" i="38"/>
  <c r="F413" i="38"/>
  <c r="C413" i="38"/>
  <c r="G412" i="38"/>
  <c r="F412" i="38"/>
  <c r="E412" i="38"/>
  <c r="C412" i="38"/>
  <c r="G411" i="38"/>
  <c r="F411" i="38"/>
  <c r="G410" i="38"/>
  <c r="F410" i="38"/>
  <c r="C410" i="38"/>
  <c r="G409" i="38"/>
  <c r="F409" i="38"/>
  <c r="G408" i="38"/>
  <c r="F408" i="38"/>
  <c r="G407" i="38"/>
  <c r="F407" i="38"/>
  <c r="G406" i="38"/>
  <c r="F406" i="38"/>
  <c r="G405" i="38"/>
  <c r="F405" i="38"/>
  <c r="G404" i="38"/>
  <c r="F404" i="38"/>
  <c r="G403" i="38"/>
  <c r="F403" i="38"/>
  <c r="C403" i="38"/>
  <c r="G402" i="38"/>
  <c r="F402" i="38"/>
  <c r="G401" i="38"/>
  <c r="F401" i="38"/>
  <c r="G400" i="38"/>
  <c r="F400" i="38"/>
  <c r="G399" i="38"/>
  <c r="F399" i="38"/>
  <c r="G398" i="38"/>
  <c r="F398" i="38"/>
  <c r="G397" i="38"/>
  <c r="F397" i="38"/>
  <c r="C397" i="38"/>
  <c r="G396" i="38"/>
  <c r="F396" i="38"/>
  <c r="G395" i="38"/>
  <c r="F395" i="38"/>
  <c r="G394" i="38"/>
  <c r="F394" i="38"/>
  <c r="G393" i="38"/>
  <c r="F393" i="38"/>
  <c r="D393" i="38"/>
  <c r="C393" i="38"/>
  <c r="G392" i="38"/>
  <c r="F392" i="38"/>
  <c r="G391" i="38"/>
  <c r="F391" i="38"/>
  <c r="G390" i="38"/>
  <c r="F390" i="38"/>
  <c r="G389" i="38"/>
  <c r="F389" i="38"/>
  <c r="D389" i="38"/>
  <c r="C389" i="38"/>
  <c r="G388" i="38"/>
  <c r="F388" i="38"/>
  <c r="G387" i="38"/>
  <c r="F387" i="38"/>
  <c r="G386" i="38"/>
  <c r="F386" i="38"/>
  <c r="G385" i="38"/>
  <c r="F385" i="38"/>
  <c r="D385" i="38"/>
  <c r="C385" i="38"/>
  <c r="G384" i="38"/>
  <c r="F384" i="38"/>
  <c r="G383" i="38"/>
  <c r="F383" i="38"/>
  <c r="G382" i="38"/>
  <c r="F382" i="38"/>
  <c r="G381" i="38"/>
  <c r="F381" i="38"/>
  <c r="G380" i="38"/>
  <c r="F380" i="38"/>
  <c r="G379" i="38"/>
  <c r="F379" i="38"/>
  <c r="D379" i="38"/>
  <c r="C379" i="38"/>
  <c r="G378" i="38"/>
  <c r="F378" i="38"/>
  <c r="G377" i="38"/>
  <c r="F377" i="38"/>
  <c r="G376" i="38"/>
  <c r="F376" i="38"/>
  <c r="G375" i="38"/>
  <c r="F375" i="38"/>
  <c r="G374" i="38"/>
  <c r="F374" i="38"/>
  <c r="G373" i="38"/>
  <c r="F373" i="38"/>
  <c r="C373" i="38"/>
  <c r="G372" i="38"/>
  <c r="F372" i="38"/>
  <c r="G371" i="38"/>
  <c r="F371" i="38"/>
  <c r="G370" i="38"/>
  <c r="F370" i="38"/>
  <c r="G369" i="38"/>
  <c r="F369" i="38"/>
  <c r="G368" i="38"/>
  <c r="F368" i="38"/>
  <c r="G367" i="38"/>
  <c r="F367" i="38"/>
  <c r="G366" i="38"/>
  <c r="F366" i="38"/>
  <c r="C366" i="38"/>
  <c r="G365" i="38"/>
  <c r="F365" i="38"/>
  <c r="G364" i="38"/>
  <c r="F364" i="38"/>
  <c r="G363" i="38"/>
  <c r="F363" i="38"/>
  <c r="G362" i="38"/>
  <c r="F362" i="38"/>
  <c r="G361" i="38"/>
  <c r="F361" i="38"/>
  <c r="C361" i="38"/>
  <c r="G360" i="38"/>
  <c r="F360" i="38"/>
  <c r="E360" i="38"/>
  <c r="D360" i="38"/>
  <c r="C360" i="38"/>
  <c r="G359" i="38"/>
  <c r="F359" i="38"/>
  <c r="G358" i="38"/>
  <c r="F358" i="38"/>
  <c r="G357" i="38"/>
  <c r="F357" i="38"/>
  <c r="D357" i="38"/>
  <c r="C357" i="38"/>
  <c r="G356" i="38"/>
  <c r="F356" i="38"/>
  <c r="G355" i="38"/>
  <c r="F355" i="38"/>
  <c r="G354" i="38"/>
  <c r="F354" i="38"/>
  <c r="G353" i="38"/>
  <c r="F353" i="38"/>
  <c r="G352" i="38"/>
  <c r="F352" i="38"/>
  <c r="G351" i="38"/>
  <c r="F351" i="38"/>
  <c r="D351" i="38"/>
  <c r="C351" i="38"/>
  <c r="G350" i="38"/>
  <c r="F350" i="38"/>
  <c r="G349" i="38"/>
  <c r="F349" i="38"/>
  <c r="G348" i="38"/>
  <c r="F348" i="38"/>
  <c r="G347" i="38"/>
  <c r="F347" i="38"/>
  <c r="G346" i="38"/>
  <c r="F346" i="38"/>
  <c r="G345" i="38"/>
  <c r="F345" i="38"/>
  <c r="G344" i="38"/>
  <c r="F344" i="38"/>
  <c r="G343" i="38"/>
  <c r="F343" i="38"/>
  <c r="D343" i="38"/>
  <c r="C343" i="38"/>
  <c r="G342" i="38"/>
  <c r="F342" i="38"/>
  <c r="G341" i="38"/>
  <c r="F341" i="38"/>
  <c r="G340" i="38"/>
  <c r="F340" i="38"/>
  <c r="G339" i="38"/>
  <c r="F339" i="38"/>
  <c r="G338" i="38"/>
  <c r="F338" i="38"/>
  <c r="G337" i="38"/>
  <c r="F337" i="38"/>
  <c r="G336" i="38"/>
  <c r="F336" i="38"/>
  <c r="G335" i="38"/>
  <c r="F335" i="38"/>
  <c r="G334" i="38"/>
  <c r="F334" i="38"/>
  <c r="G333" i="38"/>
  <c r="F333" i="38"/>
  <c r="D333" i="38"/>
  <c r="C333" i="38"/>
  <c r="G332" i="38"/>
  <c r="F332" i="38"/>
  <c r="G331" i="38"/>
  <c r="F331" i="38"/>
  <c r="G330" i="38"/>
  <c r="F330" i="38"/>
  <c r="G329" i="38"/>
  <c r="F329" i="38"/>
  <c r="G328" i="38"/>
  <c r="F328" i="38"/>
  <c r="G327" i="38"/>
  <c r="F327" i="38"/>
  <c r="G326" i="38"/>
  <c r="F326" i="38"/>
  <c r="G325" i="38"/>
  <c r="F325" i="38"/>
  <c r="G324" i="38"/>
  <c r="F324" i="38"/>
  <c r="G323" i="38"/>
  <c r="F323" i="38"/>
  <c r="D323" i="38"/>
  <c r="C323" i="38"/>
  <c r="G322" i="38"/>
  <c r="F322" i="38"/>
  <c r="G321" i="38"/>
  <c r="F321" i="38"/>
  <c r="G320" i="38"/>
  <c r="F320" i="38"/>
  <c r="G319" i="38"/>
  <c r="F319" i="38"/>
  <c r="G318" i="38"/>
  <c r="F318" i="38"/>
  <c r="G317" i="38"/>
  <c r="F317" i="38"/>
  <c r="G316" i="38"/>
  <c r="F316" i="38"/>
  <c r="G315" i="38"/>
  <c r="F315" i="38"/>
  <c r="G314" i="38"/>
  <c r="F314" i="38"/>
  <c r="G313" i="38"/>
  <c r="F313" i="38"/>
  <c r="G312" i="38"/>
  <c r="F312" i="38"/>
  <c r="G311" i="38"/>
  <c r="F311" i="38"/>
  <c r="G310" i="38"/>
  <c r="F310" i="38"/>
  <c r="G309" i="38"/>
  <c r="F309" i="38"/>
  <c r="C309" i="38"/>
  <c r="G308" i="38"/>
  <c r="F308" i="38"/>
  <c r="G307" i="38"/>
  <c r="F307" i="38"/>
  <c r="G306" i="38"/>
  <c r="F306" i="38"/>
  <c r="G305" i="38"/>
  <c r="F305" i="38"/>
  <c r="G304" i="38"/>
  <c r="F304" i="38"/>
  <c r="G303" i="38"/>
  <c r="F303" i="38"/>
  <c r="G302" i="38"/>
  <c r="F302" i="38"/>
  <c r="G301" i="38"/>
  <c r="F301" i="38"/>
  <c r="G300" i="38"/>
  <c r="F300" i="38"/>
  <c r="D300" i="38"/>
  <c r="C300" i="38"/>
  <c r="G299" i="38"/>
  <c r="F299" i="38"/>
  <c r="G298" i="38"/>
  <c r="F298" i="38"/>
  <c r="G297" i="38"/>
  <c r="F297" i="38"/>
  <c r="G296" i="38"/>
  <c r="F296" i="38"/>
  <c r="G295" i="38"/>
  <c r="F295" i="38"/>
  <c r="G294" i="38"/>
  <c r="F294" i="38"/>
  <c r="G293" i="38"/>
  <c r="F293" i="38"/>
  <c r="G292" i="38"/>
  <c r="F292" i="38"/>
  <c r="D292" i="38"/>
  <c r="C292" i="38"/>
  <c r="G291" i="38"/>
  <c r="F291" i="38"/>
  <c r="G290" i="38"/>
  <c r="F290" i="38"/>
  <c r="G289" i="38"/>
  <c r="F289" i="38"/>
  <c r="G288" i="38"/>
  <c r="F288" i="38"/>
  <c r="G287" i="38"/>
  <c r="F287" i="38"/>
  <c r="G286" i="38"/>
  <c r="F286" i="38"/>
  <c r="G285" i="38"/>
  <c r="F285" i="38"/>
  <c r="D285" i="38"/>
  <c r="C285" i="38"/>
  <c r="G284" i="38"/>
  <c r="F284" i="38"/>
  <c r="G283" i="38"/>
  <c r="F283" i="38"/>
  <c r="G282" i="38"/>
  <c r="F282" i="38"/>
  <c r="G281" i="38"/>
  <c r="F281" i="38"/>
  <c r="G280" i="38"/>
  <c r="F280" i="38"/>
  <c r="G279" i="38"/>
  <c r="F279" i="38"/>
  <c r="G278" i="38"/>
  <c r="F278" i="38"/>
  <c r="G277" i="38"/>
  <c r="F277" i="38"/>
  <c r="G276" i="38"/>
  <c r="F276" i="38"/>
  <c r="G275" i="38"/>
  <c r="F275" i="38"/>
  <c r="G274" i="38"/>
  <c r="F274" i="38"/>
  <c r="C274" i="38"/>
  <c r="G273" i="38"/>
  <c r="F273" i="38"/>
  <c r="G272" i="38"/>
  <c r="F272" i="38"/>
  <c r="G271" i="38"/>
  <c r="F271" i="38"/>
  <c r="C271" i="38"/>
  <c r="G270" i="38"/>
  <c r="F270" i="38"/>
  <c r="E270" i="38"/>
  <c r="D270" i="38"/>
  <c r="C270" i="38"/>
  <c r="G269" i="38"/>
  <c r="F269" i="38"/>
  <c r="G268" i="38"/>
  <c r="F268" i="38"/>
  <c r="D268" i="38"/>
  <c r="C268" i="38"/>
  <c r="G267" i="38"/>
  <c r="F267" i="38"/>
  <c r="G266" i="38"/>
  <c r="F266" i="38"/>
  <c r="G265" i="38"/>
  <c r="F265" i="38"/>
  <c r="G264" i="38"/>
  <c r="F264" i="38"/>
  <c r="G263" i="38"/>
  <c r="F263" i="38"/>
  <c r="G262" i="38"/>
  <c r="F262" i="38"/>
  <c r="G261" i="38"/>
  <c r="F261" i="38"/>
  <c r="G260" i="38"/>
  <c r="F260" i="38"/>
  <c r="D260" i="38"/>
  <c r="C260" i="38"/>
  <c r="G259" i="38"/>
  <c r="F259" i="38"/>
  <c r="G258" i="38"/>
  <c r="F258" i="38"/>
  <c r="D258" i="38"/>
  <c r="C258" i="38"/>
  <c r="G257" i="38"/>
  <c r="F257" i="38"/>
  <c r="G256" i="38"/>
  <c r="F256" i="38"/>
  <c r="D256" i="38"/>
  <c r="C256" i="38"/>
  <c r="G255" i="38"/>
  <c r="F255" i="38"/>
  <c r="G254" i="38"/>
  <c r="F254" i="38"/>
  <c r="G253" i="38"/>
  <c r="F253" i="38"/>
  <c r="G252" i="38"/>
  <c r="F252" i="38"/>
  <c r="D252" i="38"/>
  <c r="C252" i="38"/>
  <c r="G251" i="38"/>
  <c r="F251" i="38"/>
  <c r="D251" i="38"/>
  <c r="C251" i="38"/>
  <c r="G250" i="38"/>
  <c r="F250" i="38"/>
  <c r="G249" i="38"/>
  <c r="F249" i="38"/>
  <c r="D249" i="38"/>
  <c r="C249" i="38"/>
  <c r="G248" i="38"/>
  <c r="F248" i="38"/>
  <c r="G247" i="38"/>
  <c r="F247" i="38"/>
  <c r="D247" i="38"/>
  <c r="C247" i="38"/>
  <c r="G246" i="38"/>
  <c r="F246" i="38"/>
  <c r="G245" i="38"/>
  <c r="F245" i="38"/>
  <c r="G244" i="38"/>
  <c r="F244" i="38"/>
  <c r="G243" i="38"/>
  <c r="F243" i="38"/>
  <c r="G242" i="38"/>
  <c r="F242" i="38"/>
  <c r="D242" i="38"/>
  <c r="C242" i="38"/>
  <c r="G241" i="38"/>
  <c r="F241" i="38"/>
  <c r="D241" i="38"/>
  <c r="C241" i="38"/>
  <c r="G240" i="38"/>
  <c r="F240" i="38"/>
  <c r="G239" i="38"/>
  <c r="F239" i="38"/>
  <c r="G238" i="38"/>
  <c r="F238" i="38"/>
  <c r="C238" i="38"/>
  <c r="C232" i="38"/>
  <c r="G231" i="38"/>
  <c r="F231" i="38"/>
  <c r="G230" i="38"/>
  <c r="F230" i="38"/>
  <c r="G229" i="38"/>
  <c r="F229" i="38"/>
  <c r="G228" i="38"/>
  <c r="F228" i="38"/>
  <c r="G227" i="38"/>
  <c r="F227" i="38"/>
  <c r="G226" i="38"/>
  <c r="F226" i="38"/>
  <c r="G225" i="38"/>
  <c r="F225" i="38"/>
  <c r="G224" i="38"/>
  <c r="F224" i="38"/>
  <c r="G223" i="38"/>
  <c r="F223" i="38"/>
  <c r="G222" i="38"/>
  <c r="F222" i="38"/>
  <c r="G221" i="38"/>
  <c r="F221" i="38"/>
  <c r="G220" i="38"/>
  <c r="F220" i="38"/>
  <c r="G219" i="38"/>
  <c r="F219" i="38"/>
  <c r="G218" i="38"/>
  <c r="F218" i="38"/>
  <c r="G217" i="38"/>
  <c r="F217" i="38"/>
  <c r="D217" i="38"/>
  <c r="C217" i="38"/>
  <c r="G216" i="38"/>
  <c r="F216" i="38"/>
  <c r="G215" i="38"/>
  <c r="F215" i="38"/>
  <c r="G214" i="38"/>
  <c r="F214" i="38"/>
  <c r="G213" i="38"/>
  <c r="F213" i="38"/>
  <c r="G212" i="38"/>
  <c r="F212" i="38"/>
  <c r="G211" i="38"/>
  <c r="F211" i="38"/>
  <c r="G210" i="38"/>
  <c r="F210" i="38"/>
  <c r="E210" i="38"/>
  <c r="D210" i="38"/>
  <c r="C210" i="38"/>
  <c r="G209" i="38"/>
  <c r="F209" i="38"/>
  <c r="G208" i="38"/>
  <c r="F208" i="38"/>
  <c r="G207" i="38"/>
  <c r="F207" i="38"/>
  <c r="G206" i="38"/>
  <c r="F206" i="38"/>
  <c r="G205" i="38"/>
  <c r="F205" i="38"/>
  <c r="G204" i="38"/>
  <c r="F204" i="38"/>
  <c r="D204" i="38"/>
  <c r="C204" i="38"/>
  <c r="G203" i="38"/>
  <c r="F203" i="38"/>
  <c r="G202" i="38"/>
  <c r="F202" i="38"/>
  <c r="G201" i="38"/>
  <c r="F201" i="38"/>
  <c r="G200" i="38"/>
  <c r="F200" i="38"/>
  <c r="G199" i="38"/>
  <c r="F199" i="38"/>
  <c r="G198" i="38"/>
  <c r="F198" i="38"/>
  <c r="E198" i="38"/>
  <c r="D198" i="38"/>
  <c r="C198" i="38"/>
  <c r="G197" i="38"/>
  <c r="F197" i="38"/>
  <c r="G196" i="38"/>
  <c r="F196" i="38"/>
  <c r="G195" i="38"/>
  <c r="F195" i="38"/>
  <c r="G194" i="38"/>
  <c r="F194" i="38"/>
  <c r="G193" i="38"/>
  <c r="F193" i="38"/>
  <c r="G192" i="38"/>
  <c r="F192" i="38"/>
  <c r="G191" i="38"/>
  <c r="F191" i="38"/>
  <c r="G190" i="38"/>
  <c r="F190" i="38"/>
  <c r="D190" i="38"/>
  <c r="C190" i="38"/>
  <c r="G189" i="38"/>
  <c r="F189" i="38"/>
  <c r="G188" i="38"/>
  <c r="F188" i="38"/>
  <c r="G187" i="38"/>
  <c r="F187" i="38"/>
  <c r="G186" i="38"/>
  <c r="F186" i="38"/>
  <c r="G185" i="38"/>
  <c r="F185" i="38"/>
  <c r="G184" i="38"/>
  <c r="F184" i="38"/>
  <c r="G183" i="38"/>
  <c r="F183" i="38"/>
  <c r="D183" i="38"/>
  <c r="C183" i="38"/>
  <c r="G182" i="38"/>
  <c r="F182" i="38"/>
  <c r="G181" i="38"/>
  <c r="F181" i="38"/>
  <c r="G180" i="38"/>
  <c r="F180" i="38"/>
  <c r="G179" i="38"/>
  <c r="F179" i="38"/>
  <c r="G178" i="38"/>
  <c r="F178" i="38"/>
  <c r="G177" i="38"/>
  <c r="F177" i="38"/>
  <c r="G176" i="38"/>
  <c r="F176" i="38"/>
  <c r="D176" i="38"/>
  <c r="C176" i="38"/>
  <c r="G175" i="38"/>
  <c r="F175" i="38"/>
  <c r="G174" i="38"/>
  <c r="F174" i="38"/>
  <c r="G173" i="38"/>
  <c r="F173" i="38"/>
  <c r="G172" i="38"/>
  <c r="F172" i="38"/>
  <c r="G171" i="38"/>
  <c r="F171" i="38"/>
  <c r="G170" i="38"/>
  <c r="F170" i="38"/>
  <c r="G169" i="38"/>
  <c r="F169" i="38"/>
  <c r="D169" i="38"/>
  <c r="C169" i="38"/>
  <c r="G168" i="38"/>
  <c r="F168" i="38"/>
  <c r="G167" i="38"/>
  <c r="F167" i="38"/>
  <c r="G166" i="38"/>
  <c r="F166" i="38"/>
  <c r="G165" i="38"/>
  <c r="F165" i="38"/>
  <c r="G164" i="38"/>
  <c r="F164" i="38"/>
  <c r="G163" i="38"/>
  <c r="F163" i="38"/>
  <c r="G162" i="38"/>
  <c r="F162" i="38"/>
  <c r="D162" i="38"/>
  <c r="C162" i="38"/>
  <c r="G161" i="38"/>
  <c r="F161" i="38"/>
  <c r="G160" i="38"/>
  <c r="F160" i="38"/>
  <c r="G159" i="38"/>
  <c r="F159" i="38"/>
  <c r="G158" i="38"/>
  <c r="F158" i="38"/>
  <c r="G157" i="38"/>
  <c r="F157" i="38"/>
  <c r="G156" i="38"/>
  <c r="F156" i="38"/>
  <c r="G155" i="38"/>
  <c r="F155" i="38"/>
  <c r="E155" i="38"/>
  <c r="D155" i="38"/>
  <c r="C155" i="38"/>
  <c r="G154" i="38"/>
  <c r="F154" i="38"/>
  <c r="G153" i="38"/>
  <c r="F153" i="38"/>
  <c r="G152" i="38"/>
  <c r="F152" i="38"/>
  <c r="G151" i="38"/>
  <c r="F151" i="38"/>
  <c r="G150" i="38"/>
  <c r="F150" i="38"/>
  <c r="G149" i="38"/>
  <c r="F149" i="38"/>
  <c r="E149" i="38"/>
  <c r="C149" i="38"/>
  <c r="G148" i="38"/>
  <c r="F148" i="38"/>
  <c r="G147" i="38"/>
  <c r="F147" i="38"/>
  <c r="G146" i="38"/>
  <c r="F146" i="38"/>
  <c r="G145" i="38"/>
  <c r="F145" i="38"/>
  <c r="G144" i="38"/>
  <c r="F144" i="38"/>
  <c r="G143" i="38"/>
  <c r="F143" i="38"/>
  <c r="G142" i="38"/>
  <c r="F142" i="38"/>
  <c r="G141" i="38"/>
  <c r="F141" i="38"/>
  <c r="E141" i="38"/>
  <c r="D141" i="38"/>
  <c r="C141" i="38"/>
  <c r="G140" i="38"/>
  <c r="F140" i="38"/>
  <c r="G139" i="38"/>
  <c r="F139" i="38"/>
  <c r="G138" i="38"/>
  <c r="F138" i="38"/>
  <c r="G137" i="38"/>
  <c r="F137" i="38"/>
  <c r="G136" i="38"/>
  <c r="F136" i="38"/>
  <c r="G135" i="38"/>
  <c r="F135" i="38"/>
  <c r="G134" i="38"/>
  <c r="F134" i="38"/>
  <c r="E134" i="38"/>
  <c r="D134" i="38"/>
  <c r="C134" i="38"/>
  <c r="G133" i="38"/>
  <c r="F133" i="38"/>
  <c r="G132" i="38"/>
  <c r="F132" i="38"/>
  <c r="G131" i="38"/>
  <c r="F131" i="38"/>
  <c r="G130" i="38"/>
  <c r="F130" i="38"/>
  <c r="G129" i="38"/>
  <c r="F129" i="38"/>
  <c r="G128" i="38"/>
  <c r="F128" i="38"/>
  <c r="G127" i="38"/>
  <c r="F127" i="38"/>
  <c r="G126" i="38"/>
  <c r="F126" i="38"/>
  <c r="G125" i="38"/>
  <c r="F125" i="38"/>
  <c r="G124" i="38"/>
  <c r="F124" i="38"/>
  <c r="G123" i="38"/>
  <c r="F123" i="38"/>
  <c r="G122" i="38"/>
  <c r="F122" i="38"/>
  <c r="E122" i="38"/>
  <c r="C122" i="38"/>
  <c r="G121" i="38"/>
  <c r="F121" i="38"/>
  <c r="G120" i="38"/>
  <c r="F120" i="38"/>
  <c r="G119" i="38"/>
  <c r="F119" i="38"/>
  <c r="G118" i="38"/>
  <c r="F118" i="38"/>
  <c r="G117" i="38"/>
  <c r="F117" i="38"/>
  <c r="G116" i="38"/>
  <c r="F116" i="38"/>
  <c r="G115" i="38"/>
  <c r="F115" i="38"/>
  <c r="G114" i="38"/>
  <c r="F114" i="38"/>
  <c r="G113" i="38"/>
  <c r="F113" i="38"/>
  <c r="G112" i="38"/>
  <c r="F112" i="38"/>
  <c r="G111" i="38"/>
  <c r="F111" i="38"/>
  <c r="C111" i="38"/>
  <c r="G110" i="38"/>
  <c r="F110" i="38"/>
  <c r="G109" i="38"/>
  <c r="F109" i="38"/>
  <c r="G108" i="38"/>
  <c r="F108" i="38"/>
  <c r="G107" i="38"/>
  <c r="F107" i="38"/>
  <c r="G106" i="38"/>
  <c r="F106" i="38"/>
  <c r="G105" i="38"/>
  <c r="F105" i="38"/>
  <c r="G104" i="38"/>
  <c r="F104" i="38"/>
  <c r="G103" i="38"/>
  <c r="F103" i="38"/>
  <c r="G102" i="38"/>
  <c r="F102" i="38"/>
  <c r="C102" i="38"/>
  <c r="G101" i="38"/>
  <c r="F101" i="38"/>
  <c r="G100" i="38"/>
  <c r="F100" i="38"/>
  <c r="G99" i="38"/>
  <c r="F99" i="38"/>
  <c r="G98" i="38"/>
  <c r="F98" i="38"/>
  <c r="G97" i="38"/>
  <c r="F97" i="38"/>
  <c r="G96" i="38"/>
  <c r="F96" i="38"/>
  <c r="G95" i="38"/>
  <c r="F95" i="38"/>
  <c r="G94" i="38"/>
  <c r="F94" i="38"/>
  <c r="G93" i="38"/>
  <c r="F93" i="38"/>
  <c r="G92" i="38"/>
  <c r="F92" i="38"/>
  <c r="G91" i="38"/>
  <c r="F91" i="38"/>
  <c r="G90" i="38"/>
  <c r="F90" i="38"/>
  <c r="G89" i="38"/>
  <c r="F89" i="38"/>
  <c r="E89" i="38"/>
  <c r="D89" i="38"/>
  <c r="C89" i="38"/>
  <c r="G88" i="38"/>
  <c r="F88" i="38"/>
  <c r="G87" i="38"/>
  <c r="F87" i="38"/>
  <c r="G86" i="38"/>
  <c r="F86" i="38"/>
  <c r="G85" i="38"/>
  <c r="F85" i="38"/>
  <c r="G84" i="38"/>
  <c r="F84" i="38"/>
  <c r="G83" i="38"/>
  <c r="F83" i="38"/>
  <c r="G82" i="38"/>
  <c r="F82" i="38"/>
  <c r="G81" i="38"/>
  <c r="F81" i="38"/>
  <c r="G80" i="38"/>
  <c r="F80" i="38"/>
  <c r="D80" i="38"/>
  <c r="C80" i="38"/>
  <c r="G79" i="38"/>
  <c r="F79" i="38"/>
  <c r="G78" i="38"/>
  <c r="F78" i="38"/>
  <c r="G77" i="38"/>
  <c r="F77" i="38"/>
  <c r="G76" i="38"/>
  <c r="F76" i="38"/>
  <c r="G75" i="38"/>
  <c r="F75" i="38"/>
  <c r="G74" i="38"/>
  <c r="F74" i="38"/>
  <c r="G73" i="38"/>
  <c r="F73" i="38"/>
  <c r="G72" i="38"/>
  <c r="F72" i="38"/>
  <c r="E72" i="38"/>
  <c r="D72" i="38"/>
  <c r="C72" i="38"/>
  <c r="G71" i="38"/>
  <c r="F71" i="38"/>
  <c r="G70" i="38"/>
  <c r="F70" i="38"/>
  <c r="G69" i="38"/>
  <c r="F69" i="38"/>
  <c r="G68" i="38"/>
  <c r="F68" i="38"/>
  <c r="G67" i="38"/>
  <c r="F67" i="38"/>
  <c r="G66" i="38"/>
  <c r="F66" i="38"/>
  <c r="G65" i="38"/>
  <c r="F65" i="38"/>
  <c r="G64" i="38"/>
  <c r="F64" i="38"/>
  <c r="G63" i="38"/>
  <c r="F63" i="38"/>
  <c r="G62" i="38"/>
  <c r="F62" i="38"/>
  <c r="G61" i="38"/>
  <c r="F61" i="38"/>
  <c r="C61" i="38"/>
  <c r="G60" i="38"/>
  <c r="F60" i="38"/>
  <c r="G59" i="38"/>
  <c r="F59" i="38"/>
  <c r="G58" i="38"/>
  <c r="F58" i="38"/>
  <c r="G57" i="38"/>
  <c r="F57" i="38"/>
  <c r="G56" i="38"/>
  <c r="F56" i="38"/>
  <c r="G55" i="38"/>
  <c r="F55" i="38"/>
  <c r="G54" i="38"/>
  <c r="F54" i="38"/>
  <c r="G53" i="38"/>
  <c r="F53" i="38"/>
  <c r="G52" i="38"/>
  <c r="F52" i="38"/>
  <c r="G51" i="38"/>
  <c r="F51" i="38"/>
  <c r="G50" i="38"/>
  <c r="F50" i="38"/>
  <c r="C50" i="38"/>
  <c r="G49" i="38"/>
  <c r="F49" i="38"/>
  <c r="G48" i="38"/>
  <c r="F48" i="38"/>
  <c r="G47" i="38"/>
  <c r="F47" i="38"/>
  <c r="G46" i="38"/>
  <c r="F46" i="38"/>
  <c r="G45" i="38"/>
  <c r="F45" i="38"/>
  <c r="G44" i="38"/>
  <c r="F44" i="38"/>
  <c r="G43" i="38"/>
  <c r="F43" i="38"/>
  <c r="G42" i="38"/>
  <c r="F42" i="38"/>
  <c r="G41" i="38"/>
  <c r="F41" i="38"/>
  <c r="G40" i="38"/>
  <c r="F40" i="38"/>
  <c r="G39" i="38"/>
  <c r="F39" i="38"/>
  <c r="D39" i="38"/>
  <c r="C39" i="38"/>
  <c r="G38" i="38"/>
  <c r="F38" i="38"/>
  <c r="G37" i="38"/>
  <c r="F37" i="38"/>
  <c r="G36" i="38"/>
  <c r="F36" i="38"/>
  <c r="G35" i="38"/>
  <c r="F35" i="38"/>
  <c r="G34" i="38"/>
  <c r="F34" i="38"/>
  <c r="G33" i="38"/>
  <c r="F33" i="38"/>
  <c r="G32" i="38"/>
  <c r="F32" i="38"/>
  <c r="G31" i="38"/>
  <c r="F31" i="38"/>
  <c r="G30" i="38"/>
  <c r="F30" i="38"/>
  <c r="G29" i="38"/>
  <c r="F29" i="38"/>
  <c r="G28" i="38"/>
  <c r="F28" i="38"/>
  <c r="D28" i="38"/>
  <c r="C28" i="38"/>
  <c r="G27" i="38"/>
  <c r="F27" i="38"/>
  <c r="G26" i="38"/>
  <c r="F26" i="38"/>
  <c r="G25" i="38"/>
  <c r="F25" i="38"/>
  <c r="G24" i="38"/>
  <c r="F24" i="38"/>
  <c r="G23" i="38"/>
  <c r="F23" i="38"/>
  <c r="G22" i="38"/>
  <c r="F22" i="38"/>
  <c r="G21" i="38"/>
  <c r="F21" i="38"/>
  <c r="G20" i="38"/>
  <c r="F20" i="38"/>
  <c r="G19" i="38"/>
  <c r="F19" i="38"/>
  <c r="C19" i="38"/>
  <c r="G18" i="38"/>
  <c r="F18" i="38"/>
  <c r="G17" i="38"/>
  <c r="F17" i="38"/>
  <c r="G16" i="38"/>
  <c r="F16" i="38"/>
  <c r="G15" i="38"/>
  <c r="F15" i="38"/>
  <c r="G14" i="38"/>
  <c r="F14" i="38"/>
  <c r="G13" i="38"/>
  <c r="F13" i="38"/>
  <c r="G12" i="38"/>
  <c r="F12" i="38"/>
  <c r="G11" i="38"/>
  <c r="F11" i="38"/>
  <c r="G10" i="38"/>
  <c r="F10" i="38"/>
  <c r="G9" i="38"/>
  <c r="F9" i="38"/>
  <c r="G8" i="38"/>
  <c r="F8" i="38"/>
  <c r="G7" i="38"/>
  <c r="F7" i="38"/>
  <c r="D7" i="38"/>
  <c r="C7" i="38"/>
  <c r="G6" i="38"/>
  <c r="F6" i="38"/>
  <c r="E6" i="38"/>
  <c r="D6" i="38"/>
  <c r="C6" i="38"/>
  <c r="G1284" i="29"/>
  <c r="F1284" i="29"/>
  <c r="E1284" i="29"/>
  <c r="D1284" i="29"/>
  <c r="C1284" i="29"/>
  <c r="F1281" i="29"/>
  <c r="F1280" i="29"/>
  <c r="D1280" i="29"/>
  <c r="F1279" i="29"/>
  <c r="F1278" i="29"/>
  <c r="G1277" i="29"/>
  <c r="F1277" i="29"/>
  <c r="G1276" i="29"/>
  <c r="F1276" i="29"/>
  <c r="G1275" i="29"/>
  <c r="F1275" i="29"/>
  <c r="C1275" i="29"/>
  <c r="G1274" i="29"/>
  <c r="F1274" i="29"/>
  <c r="E1274" i="29"/>
  <c r="C1274" i="29"/>
  <c r="G1273" i="29"/>
  <c r="F1273" i="29"/>
  <c r="G1272" i="29"/>
  <c r="F1272" i="29"/>
  <c r="G1271" i="29"/>
  <c r="F1271" i="29"/>
  <c r="E1271" i="29"/>
  <c r="C1271" i="29"/>
  <c r="G1270" i="29"/>
  <c r="F1270" i="29"/>
  <c r="F1269" i="29"/>
  <c r="F1268" i="29"/>
  <c r="F1267" i="29"/>
  <c r="F1266" i="29"/>
  <c r="F1265" i="29"/>
  <c r="F1264" i="29"/>
  <c r="F1263" i="29"/>
  <c r="F1262" i="29"/>
  <c r="F1261" i="29"/>
  <c r="F1260" i="29"/>
  <c r="D1260" i="29"/>
  <c r="F1259" i="29"/>
  <c r="G1258" i="29"/>
  <c r="F1258" i="29"/>
  <c r="G1257" i="29"/>
  <c r="F1257" i="29"/>
  <c r="G1256" i="29"/>
  <c r="F1256" i="29"/>
  <c r="G1255" i="29"/>
  <c r="F1255" i="29"/>
  <c r="G1254" i="29"/>
  <c r="F1254" i="29"/>
  <c r="G1253" i="29"/>
  <c r="F1253" i="29"/>
  <c r="G1252" i="29"/>
  <c r="F1252" i="29"/>
  <c r="G1251" i="29"/>
  <c r="F1251" i="29"/>
  <c r="G1250" i="29"/>
  <c r="F1250" i="29"/>
  <c r="G1249" i="29"/>
  <c r="F1249" i="29"/>
  <c r="G1248" i="29"/>
  <c r="F1248" i="29"/>
  <c r="F1247" i="29"/>
  <c r="D1247" i="29"/>
  <c r="G1246" i="29"/>
  <c r="F1246" i="29"/>
  <c r="G1245" i="29"/>
  <c r="F1245" i="29"/>
  <c r="G1244" i="29"/>
  <c r="F1244" i="29"/>
  <c r="G1243" i="29"/>
  <c r="F1243" i="29"/>
  <c r="G1242" i="29"/>
  <c r="F1242" i="29"/>
  <c r="G1241" i="29"/>
  <c r="F1241" i="29"/>
  <c r="G1240" i="29"/>
  <c r="F1240" i="29"/>
  <c r="G1239" i="29"/>
  <c r="F1239" i="29"/>
  <c r="G1238" i="29"/>
  <c r="F1238" i="29"/>
  <c r="G1237" i="29"/>
  <c r="F1237" i="29"/>
  <c r="G1236" i="29"/>
  <c r="F1236" i="29"/>
  <c r="G1235" i="29"/>
  <c r="F1235" i="29"/>
  <c r="G1234" i="29"/>
  <c r="F1234" i="29"/>
  <c r="G1233" i="29"/>
  <c r="F1233" i="29"/>
  <c r="G1232" i="29"/>
  <c r="F1232" i="29"/>
  <c r="C1232" i="29"/>
  <c r="G1231" i="29"/>
  <c r="F1231" i="29"/>
  <c r="G1230" i="29"/>
  <c r="F1230" i="29"/>
  <c r="G1229" i="29"/>
  <c r="F1229" i="29"/>
  <c r="G1228" i="29"/>
  <c r="F1228" i="29"/>
  <c r="G1227" i="29"/>
  <c r="F1227" i="29"/>
  <c r="G1226" i="29"/>
  <c r="F1226" i="29"/>
  <c r="G1225" i="29"/>
  <c r="F1225" i="29"/>
  <c r="G1224" i="29"/>
  <c r="F1224" i="29"/>
  <c r="G1223" i="29"/>
  <c r="F1223" i="29"/>
  <c r="G1222" i="29"/>
  <c r="F1222" i="29"/>
  <c r="G1221" i="29"/>
  <c r="F1221" i="29"/>
  <c r="C1221" i="29"/>
  <c r="G1220" i="29"/>
  <c r="F1220" i="29"/>
  <c r="E1220" i="29"/>
  <c r="C1220" i="29"/>
  <c r="G1219" i="29"/>
  <c r="F1219" i="29"/>
  <c r="G1218" i="29"/>
  <c r="F1218" i="29"/>
  <c r="G1217" i="29"/>
  <c r="F1217" i="29"/>
  <c r="G1216" i="29"/>
  <c r="F1216" i="29"/>
  <c r="G1215" i="29"/>
  <c r="F1215" i="29"/>
  <c r="G1214" i="29"/>
  <c r="F1214" i="29"/>
  <c r="G1213" i="29"/>
  <c r="F1213" i="29"/>
  <c r="G1212" i="29"/>
  <c r="F1212" i="29"/>
  <c r="G1211" i="29"/>
  <c r="F1211" i="29"/>
  <c r="G1210" i="29"/>
  <c r="F1210" i="29"/>
  <c r="G1209" i="29"/>
  <c r="F1209" i="29"/>
  <c r="G1208" i="29"/>
  <c r="F1208" i="29"/>
  <c r="G1207" i="29"/>
  <c r="F1207" i="29"/>
  <c r="G1206" i="29"/>
  <c r="F1206" i="29"/>
  <c r="G1205" i="29"/>
  <c r="F1205" i="29"/>
  <c r="G1204" i="29"/>
  <c r="F1204" i="29"/>
  <c r="G1203" i="29"/>
  <c r="F1203" i="29"/>
  <c r="G1202" i="29"/>
  <c r="F1202" i="29"/>
  <c r="G1201" i="29"/>
  <c r="F1201" i="29"/>
  <c r="G1200" i="29"/>
  <c r="F1200" i="29"/>
  <c r="G1199" i="29"/>
  <c r="F1199" i="29"/>
  <c r="G1198" i="29"/>
  <c r="F1198" i="29"/>
  <c r="G1197" i="29"/>
  <c r="F1197" i="29"/>
  <c r="G1196" i="29"/>
  <c r="F1196" i="29"/>
  <c r="G1195" i="29"/>
  <c r="F1195" i="29"/>
  <c r="G1194" i="29"/>
  <c r="F1194" i="29"/>
  <c r="G1193" i="29"/>
  <c r="F1193" i="29"/>
  <c r="G1192" i="29"/>
  <c r="F1192" i="29"/>
  <c r="G1191" i="29"/>
  <c r="F1191" i="29"/>
  <c r="G1190" i="29"/>
  <c r="F1190" i="29"/>
  <c r="G1189" i="29"/>
  <c r="F1189" i="29"/>
  <c r="G1188" i="29"/>
  <c r="F1188" i="29"/>
  <c r="G1187" i="29"/>
  <c r="F1187" i="29"/>
  <c r="G1186" i="29"/>
  <c r="F1186" i="29"/>
  <c r="G1185" i="29"/>
  <c r="F1185" i="29"/>
  <c r="G1184" i="29"/>
  <c r="F1184" i="29"/>
  <c r="G1183" i="29"/>
  <c r="F1183" i="29"/>
  <c r="G1182" i="29"/>
  <c r="F1182" i="29"/>
  <c r="G1181" i="29"/>
  <c r="F1181" i="29"/>
  <c r="G1180" i="29"/>
  <c r="F1180" i="29"/>
  <c r="G1179" i="29"/>
  <c r="F1179" i="29"/>
  <c r="G1178" i="29"/>
  <c r="F1178" i="29"/>
  <c r="G1177" i="29"/>
  <c r="F1177" i="29"/>
  <c r="C1177" i="29"/>
  <c r="G1176" i="29"/>
  <c r="F1176" i="29"/>
  <c r="E1176" i="29"/>
  <c r="C1176" i="29"/>
  <c r="G1174" i="29"/>
  <c r="F1174" i="29"/>
  <c r="G1173" i="29"/>
  <c r="F1173" i="29"/>
  <c r="C1172" i="29"/>
  <c r="G1171" i="29"/>
  <c r="F1171" i="29"/>
  <c r="G1170" i="29"/>
  <c r="F1170" i="29"/>
  <c r="C1168" i="29"/>
  <c r="G1167" i="29"/>
  <c r="F1167" i="29"/>
  <c r="G1166" i="29"/>
  <c r="F1166" i="29"/>
  <c r="G1165" i="29"/>
  <c r="F1165" i="29"/>
  <c r="G1164" i="29"/>
  <c r="F1164" i="29"/>
  <c r="F1163" i="29"/>
  <c r="G1162" i="29"/>
  <c r="F1162" i="29"/>
  <c r="F1161" i="29"/>
  <c r="G1160" i="29"/>
  <c r="G1158" i="29"/>
  <c r="F1158" i="29"/>
  <c r="G1156" i="29"/>
  <c r="F1156" i="29"/>
  <c r="C1156" i="29"/>
  <c r="G1155" i="29"/>
  <c r="F1155" i="29"/>
  <c r="E1155" i="29"/>
  <c r="C1155" i="29"/>
  <c r="G1154" i="29"/>
  <c r="F1154" i="29"/>
  <c r="G1153" i="29"/>
  <c r="F1153" i="29"/>
  <c r="G1152" i="29"/>
  <c r="F1152" i="29"/>
  <c r="G1151" i="29"/>
  <c r="F1151" i="29"/>
  <c r="G1150" i="29"/>
  <c r="F1150" i="29"/>
  <c r="G1149" i="29"/>
  <c r="F1149" i="29"/>
  <c r="G1148" i="29"/>
  <c r="F1148" i="29"/>
  <c r="G1147" i="29"/>
  <c r="F1147" i="29"/>
  <c r="G1146" i="29"/>
  <c r="F1146" i="29"/>
  <c r="G1145" i="29"/>
  <c r="F1145" i="29"/>
  <c r="G1144" i="29"/>
  <c r="F1144" i="29"/>
  <c r="G1143" i="29"/>
  <c r="F1143" i="29"/>
  <c r="G1142" i="29"/>
  <c r="F1142" i="29"/>
  <c r="G1141" i="29"/>
  <c r="F1141" i="29"/>
  <c r="G1140" i="29"/>
  <c r="F1140" i="29"/>
  <c r="G1139" i="29"/>
  <c r="F1139" i="29"/>
  <c r="G1138" i="29"/>
  <c r="F1138" i="29"/>
  <c r="C1138" i="29"/>
  <c r="G1137" i="29"/>
  <c r="F1137" i="29"/>
  <c r="G1136" i="29"/>
  <c r="F1136" i="29"/>
  <c r="G1135" i="29"/>
  <c r="F1135" i="29"/>
  <c r="G1134" i="29"/>
  <c r="F1134" i="29"/>
  <c r="G1133" i="29"/>
  <c r="F1133" i="29"/>
  <c r="G1132" i="29"/>
  <c r="F1132" i="29"/>
  <c r="G1131" i="29"/>
  <c r="F1131" i="29"/>
  <c r="G1130" i="29"/>
  <c r="F1130" i="29"/>
  <c r="G1129" i="29"/>
  <c r="F1129" i="29"/>
  <c r="G1128" i="29"/>
  <c r="F1128" i="29"/>
  <c r="G1127" i="29"/>
  <c r="F1127" i="29"/>
  <c r="G1126" i="29"/>
  <c r="F1126" i="29"/>
  <c r="G1125" i="29"/>
  <c r="F1125" i="29"/>
  <c r="G1124" i="29"/>
  <c r="F1124" i="29"/>
  <c r="G1123" i="29"/>
  <c r="F1123" i="29"/>
  <c r="G1122" i="29"/>
  <c r="F1122" i="29"/>
  <c r="G1121" i="29"/>
  <c r="F1121" i="29"/>
  <c r="G1120" i="29"/>
  <c r="F1120" i="29"/>
  <c r="G1119" i="29"/>
  <c r="F1119" i="29"/>
  <c r="G1118" i="29"/>
  <c r="F1118" i="29"/>
  <c r="G1117" i="29"/>
  <c r="F1117" i="29"/>
  <c r="G1116" i="29"/>
  <c r="F1116" i="29"/>
  <c r="G1115" i="29"/>
  <c r="F1115" i="29"/>
  <c r="G1114" i="29"/>
  <c r="F1114" i="29"/>
  <c r="G1113" i="29"/>
  <c r="F1113" i="29"/>
  <c r="G1112" i="29"/>
  <c r="F1112" i="29"/>
  <c r="G1111" i="29"/>
  <c r="F1111" i="29"/>
  <c r="C1111" i="29"/>
  <c r="G1110" i="29"/>
  <c r="F1110" i="29"/>
  <c r="E1110" i="29"/>
  <c r="C1110" i="29"/>
  <c r="G1109" i="29"/>
  <c r="F1109" i="29"/>
  <c r="G1108" i="29"/>
  <c r="F1108" i="29"/>
  <c r="G1107" i="29"/>
  <c r="F1107" i="29"/>
  <c r="G1106" i="29"/>
  <c r="F1106" i="29"/>
  <c r="G1105" i="29"/>
  <c r="F1105" i="29"/>
  <c r="G1104" i="29"/>
  <c r="F1104" i="29"/>
  <c r="G1103" i="29"/>
  <c r="F1103" i="29"/>
  <c r="G1102" i="29"/>
  <c r="F1102" i="29"/>
  <c r="G1101" i="29"/>
  <c r="F1101" i="29"/>
  <c r="G1100" i="29"/>
  <c r="F1100" i="29"/>
  <c r="G1099" i="29"/>
  <c r="F1099" i="29"/>
  <c r="G1098" i="29"/>
  <c r="F1098" i="29"/>
  <c r="G1097" i="29"/>
  <c r="F1097" i="29"/>
  <c r="G1096" i="29"/>
  <c r="F1096" i="29"/>
  <c r="G1095" i="29"/>
  <c r="F1095" i="29"/>
  <c r="G1094" i="29"/>
  <c r="F1094" i="29"/>
  <c r="G1093" i="29"/>
  <c r="F1093" i="29"/>
  <c r="G1092" i="29"/>
  <c r="F1092" i="29"/>
  <c r="G1091" i="29"/>
  <c r="F1091" i="29"/>
  <c r="G1090" i="29"/>
  <c r="F1090" i="29"/>
  <c r="G1089" i="29"/>
  <c r="F1089" i="29"/>
  <c r="G1088" i="29"/>
  <c r="F1088" i="29"/>
  <c r="G1087" i="29"/>
  <c r="F1087" i="29"/>
  <c r="G1086" i="29"/>
  <c r="F1086" i="29"/>
  <c r="G1085" i="29"/>
  <c r="F1085" i="29"/>
  <c r="G1084" i="29"/>
  <c r="F1084" i="29"/>
  <c r="G1083" i="29"/>
  <c r="F1083" i="29"/>
  <c r="G1082" i="29"/>
  <c r="F1082" i="29"/>
  <c r="G1081" i="29"/>
  <c r="F1081" i="29"/>
  <c r="G1080" i="29"/>
  <c r="F1080" i="29"/>
  <c r="G1079" i="29"/>
  <c r="F1079" i="29"/>
  <c r="G1078" i="29"/>
  <c r="F1078" i="29"/>
  <c r="G1077" i="29"/>
  <c r="F1077" i="29"/>
  <c r="G1076" i="29"/>
  <c r="F1076" i="29"/>
  <c r="G1075" i="29"/>
  <c r="F1075" i="29"/>
  <c r="G1074" i="29"/>
  <c r="F1074" i="29"/>
  <c r="G1073" i="29"/>
  <c r="F1073" i="29"/>
  <c r="G1072" i="29"/>
  <c r="F1072" i="29"/>
  <c r="G1071" i="29"/>
  <c r="F1071" i="29"/>
  <c r="C1067" i="29"/>
  <c r="G1065" i="29"/>
  <c r="F1065" i="29"/>
  <c r="G1064" i="29"/>
  <c r="F1064" i="29"/>
  <c r="G1063" i="29"/>
  <c r="F1063" i="29"/>
  <c r="G1062" i="29"/>
  <c r="F1062" i="29"/>
  <c r="F1061" i="29"/>
  <c r="G1059" i="29"/>
  <c r="F1059" i="29"/>
  <c r="G1058" i="29"/>
  <c r="F1058" i="29"/>
  <c r="G1057" i="29"/>
  <c r="F1057" i="29"/>
  <c r="G1056" i="29"/>
  <c r="F1056" i="29"/>
  <c r="G1055" i="29"/>
  <c r="F1055" i="29"/>
  <c r="G1054" i="29"/>
  <c r="F1054" i="29"/>
  <c r="G1053" i="29"/>
  <c r="F1053" i="29"/>
  <c r="G1052" i="29"/>
  <c r="F1052" i="29"/>
  <c r="G1051" i="29"/>
  <c r="F1051" i="29"/>
  <c r="C1051" i="29"/>
  <c r="G1050" i="29"/>
  <c r="F1050" i="29"/>
  <c r="E1050" i="29"/>
  <c r="C1050" i="29"/>
  <c r="G1049" i="29"/>
  <c r="F1049" i="29"/>
  <c r="G1048" i="29"/>
  <c r="F1048" i="29"/>
  <c r="G1047" i="29"/>
  <c r="F1047" i="29"/>
  <c r="G1046" i="29"/>
  <c r="F1046" i="29"/>
  <c r="G1045" i="29"/>
  <c r="F1045" i="29"/>
  <c r="G1044" i="29"/>
  <c r="F1044" i="29"/>
  <c r="G1043" i="29"/>
  <c r="F1043" i="29"/>
  <c r="G1042" i="29"/>
  <c r="F1042" i="29"/>
  <c r="G1041" i="29"/>
  <c r="F1041" i="29"/>
  <c r="G1040" i="29"/>
  <c r="F1040" i="29"/>
  <c r="G1039" i="29"/>
  <c r="F1039" i="29"/>
  <c r="G1038" i="29"/>
  <c r="F1038" i="29"/>
  <c r="G1037" i="29"/>
  <c r="F1037" i="29"/>
  <c r="G1036" i="29"/>
  <c r="F1036" i="29"/>
  <c r="C1036" i="29"/>
  <c r="G1035" i="29"/>
  <c r="F1035" i="29"/>
  <c r="G1034" i="29"/>
  <c r="F1034" i="29"/>
  <c r="G1033" i="29"/>
  <c r="F1033" i="29"/>
  <c r="G1032" i="29"/>
  <c r="F1032" i="29"/>
  <c r="G1031" i="29"/>
  <c r="F1031" i="29"/>
  <c r="G1030" i="29"/>
  <c r="F1030" i="29"/>
  <c r="G1029" i="29"/>
  <c r="F1029" i="29"/>
  <c r="G1028" i="29"/>
  <c r="F1028" i="29"/>
  <c r="G1027" i="29"/>
  <c r="F1027" i="29"/>
  <c r="G1026" i="29"/>
  <c r="F1026" i="29"/>
  <c r="G1025" i="29"/>
  <c r="F1025" i="29"/>
  <c r="G1024" i="29"/>
  <c r="F1024" i="29"/>
  <c r="G1023" i="29"/>
  <c r="F1023" i="29"/>
  <c r="G1022" i="29"/>
  <c r="F1022" i="29"/>
  <c r="G1021" i="29"/>
  <c r="F1021" i="29"/>
  <c r="G1020" i="29"/>
  <c r="F1020" i="29"/>
  <c r="G1019" i="29"/>
  <c r="F1019" i="29"/>
  <c r="G1018" i="29"/>
  <c r="F1018" i="29"/>
  <c r="C1018" i="29"/>
  <c r="G1017" i="29"/>
  <c r="F1017" i="29"/>
  <c r="G1016" i="29"/>
  <c r="F1016" i="29"/>
  <c r="G1015" i="29"/>
  <c r="F1015" i="29"/>
  <c r="G1014" i="29"/>
  <c r="F1014" i="29"/>
  <c r="G1013" i="29"/>
  <c r="F1013" i="29"/>
  <c r="G1012" i="29"/>
  <c r="F1012" i="29"/>
  <c r="G1011" i="29"/>
  <c r="F1011" i="29"/>
  <c r="G1010" i="29"/>
  <c r="F1010" i="29"/>
  <c r="G1009" i="29"/>
  <c r="F1009" i="29"/>
  <c r="G1008" i="29"/>
  <c r="F1008" i="29"/>
  <c r="G1007" i="29"/>
  <c r="F1007" i="29"/>
  <c r="G1006" i="29"/>
  <c r="F1006" i="29"/>
  <c r="G1005" i="29"/>
  <c r="F1005" i="29"/>
  <c r="G1004" i="29"/>
  <c r="F1004" i="29"/>
  <c r="G1003" i="29"/>
  <c r="F1003" i="29"/>
  <c r="G1002" i="29"/>
  <c r="F1002" i="29"/>
  <c r="G1001" i="29"/>
  <c r="F1001" i="29"/>
  <c r="G1000" i="29"/>
  <c r="F1000" i="29"/>
  <c r="G999" i="29"/>
  <c r="F999" i="29"/>
  <c r="G998" i="29"/>
  <c r="F998" i="29"/>
  <c r="G997" i="29"/>
  <c r="F997" i="29"/>
  <c r="G996" i="29"/>
  <c r="F996" i="29"/>
  <c r="G995" i="29"/>
  <c r="F995" i="29"/>
  <c r="G994" i="29"/>
  <c r="F994" i="29"/>
  <c r="G993" i="29"/>
  <c r="F993" i="29"/>
  <c r="G992" i="29"/>
  <c r="F992" i="29"/>
  <c r="G991" i="29"/>
  <c r="F991" i="29"/>
  <c r="G990" i="29"/>
  <c r="F990" i="29"/>
  <c r="G989" i="29"/>
  <c r="F989" i="29"/>
  <c r="F988" i="29"/>
  <c r="F987" i="29"/>
  <c r="G986" i="29"/>
  <c r="F986" i="29"/>
  <c r="E986" i="29"/>
  <c r="C986" i="29"/>
  <c r="C978" i="29"/>
  <c r="G977" i="29"/>
  <c r="F977" i="29"/>
  <c r="G976" i="29"/>
  <c r="F976" i="29"/>
  <c r="G975" i="29"/>
  <c r="F975" i="29"/>
  <c r="G974" i="29"/>
  <c r="F974" i="29"/>
  <c r="G973" i="29"/>
  <c r="F973" i="29"/>
  <c r="G972" i="29"/>
  <c r="F972" i="29"/>
  <c r="G971" i="29"/>
  <c r="F971" i="29"/>
  <c r="G970" i="29"/>
  <c r="F970" i="29"/>
  <c r="G969" i="29"/>
  <c r="F969" i="29"/>
  <c r="G968" i="29"/>
  <c r="F968" i="29"/>
  <c r="G967" i="29"/>
  <c r="F967" i="29"/>
  <c r="G966" i="29"/>
  <c r="F966" i="29"/>
  <c r="G965" i="29"/>
  <c r="F965" i="29"/>
  <c r="G964" i="29"/>
  <c r="F964" i="29"/>
  <c r="G963" i="29"/>
  <c r="F963" i="29"/>
  <c r="G962" i="29"/>
  <c r="F962" i="29"/>
  <c r="G961" i="29"/>
  <c r="F961" i="29"/>
  <c r="G960" i="29"/>
  <c r="F960" i="29"/>
  <c r="G959" i="29"/>
  <c r="F959" i="29"/>
  <c r="G958" i="29"/>
  <c r="F958" i="29"/>
  <c r="G957" i="29"/>
  <c r="F957" i="29"/>
  <c r="G956" i="29"/>
  <c r="F956" i="29"/>
  <c r="G955" i="29"/>
  <c r="F955" i="29"/>
  <c r="G954" i="29"/>
  <c r="F954" i="29"/>
  <c r="G953" i="29"/>
  <c r="F953" i="29"/>
  <c r="G952" i="29"/>
  <c r="F952" i="29"/>
  <c r="G951" i="29"/>
  <c r="F951" i="29"/>
  <c r="G950" i="29"/>
  <c r="F950" i="29"/>
  <c r="G949" i="29"/>
  <c r="F949" i="29"/>
  <c r="G948" i="29"/>
  <c r="F948" i="29"/>
  <c r="G947" i="29"/>
  <c r="F947" i="29"/>
  <c r="F946" i="29"/>
  <c r="G945" i="29"/>
  <c r="F945" i="29"/>
  <c r="G944" i="29"/>
  <c r="F944" i="29"/>
  <c r="G943" i="29"/>
  <c r="F943" i="29"/>
  <c r="G942" i="29"/>
  <c r="F942" i="29"/>
  <c r="G941" i="29"/>
  <c r="F941" i="29"/>
  <c r="G940" i="29"/>
  <c r="F940" i="29"/>
  <c r="G939" i="29"/>
  <c r="F939" i="29"/>
  <c r="G938" i="29"/>
  <c r="F938" i="29"/>
  <c r="G937" i="29"/>
  <c r="F937" i="29"/>
  <c r="G936" i="29"/>
  <c r="F936" i="29"/>
  <c r="G935" i="29"/>
  <c r="F935" i="29"/>
  <c r="G934" i="29"/>
  <c r="F934" i="29"/>
  <c r="G933" i="29"/>
  <c r="F933" i="29"/>
  <c r="G932" i="29"/>
  <c r="F932" i="29"/>
  <c r="G931" i="29"/>
  <c r="F931" i="29"/>
  <c r="G930" i="29"/>
  <c r="F930" i="29"/>
  <c r="G929" i="29"/>
  <c r="F929" i="29"/>
  <c r="C929" i="29"/>
  <c r="G928" i="29"/>
  <c r="F928" i="29"/>
  <c r="E928" i="29"/>
  <c r="C928" i="29"/>
  <c r="F927" i="29"/>
  <c r="G926" i="29"/>
  <c r="F926" i="29"/>
  <c r="F925" i="29"/>
  <c r="C925" i="29"/>
  <c r="G924" i="29"/>
  <c r="F924" i="29"/>
  <c r="G923" i="29"/>
  <c r="F923" i="29"/>
  <c r="G922" i="29"/>
  <c r="F922" i="29"/>
  <c r="C922" i="29"/>
  <c r="G921" i="29"/>
  <c r="F921" i="29"/>
  <c r="G920" i="29"/>
  <c r="F920" i="29"/>
  <c r="G919" i="29"/>
  <c r="F919" i="29"/>
  <c r="G918" i="29"/>
  <c r="F918" i="29"/>
  <c r="G917" i="29"/>
  <c r="F917" i="29"/>
  <c r="G916" i="29"/>
  <c r="F916" i="29"/>
  <c r="C916" i="29"/>
  <c r="G915" i="29"/>
  <c r="F915" i="29"/>
  <c r="G914" i="29"/>
  <c r="F914" i="29"/>
  <c r="G913" i="29"/>
  <c r="F913" i="29"/>
  <c r="G912" i="29"/>
  <c r="F912" i="29"/>
  <c r="G911" i="29"/>
  <c r="F911" i="29"/>
  <c r="G910" i="29"/>
  <c r="F910" i="29"/>
  <c r="G909" i="29"/>
  <c r="F909" i="29"/>
  <c r="C909" i="29"/>
  <c r="G908" i="29"/>
  <c r="F908" i="29"/>
  <c r="G907" i="29"/>
  <c r="F907" i="29"/>
  <c r="G906" i="29"/>
  <c r="F906" i="29"/>
  <c r="G905" i="29"/>
  <c r="F905" i="29"/>
  <c r="G904" i="29"/>
  <c r="F904" i="29"/>
  <c r="G903" i="29"/>
  <c r="F903" i="29"/>
  <c r="G902" i="29"/>
  <c r="F902" i="29"/>
  <c r="G901" i="29"/>
  <c r="F901" i="29"/>
  <c r="G900" i="29"/>
  <c r="F900" i="29"/>
  <c r="G899" i="29"/>
  <c r="F899" i="29"/>
  <c r="G898" i="29"/>
  <c r="F898" i="29"/>
  <c r="C898" i="29"/>
  <c r="G897" i="29"/>
  <c r="F897" i="29"/>
  <c r="G896" i="29"/>
  <c r="F896" i="29"/>
  <c r="G895" i="29"/>
  <c r="F895" i="29"/>
  <c r="G894" i="29"/>
  <c r="F894" i="29"/>
  <c r="G893" i="29"/>
  <c r="F893" i="29"/>
  <c r="G892" i="29"/>
  <c r="F892" i="29"/>
  <c r="G891" i="29"/>
  <c r="F891" i="29"/>
  <c r="G890" i="29"/>
  <c r="F890" i="29"/>
  <c r="G889" i="29"/>
  <c r="F889" i="29"/>
  <c r="G888" i="29"/>
  <c r="F888" i="29"/>
  <c r="G887" i="29"/>
  <c r="F887" i="29"/>
  <c r="G886" i="29"/>
  <c r="F886" i="29"/>
  <c r="G885" i="29"/>
  <c r="F885" i="29"/>
  <c r="G884" i="29"/>
  <c r="F884" i="29"/>
  <c r="G883" i="29"/>
  <c r="F883" i="29"/>
  <c r="G882" i="29"/>
  <c r="F882" i="29"/>
  <c r="G881" i="29"/>
  <c r="F881" i="29"/>
  <c r="G880" i="29"/>
  <c r="F880" i="29"/>
  <c r="G879" i="29"/>
  <c r="F879" i="29"/>
  <c r="G878" i="29"/>
  <c r="F878" i="29"/>
  <c r="G877" i="29"/>
  <c r="F877" i="29"/>
  <c r="G876" i="29"/>
  <c r="F876" i="29"/>
  <c r="G875" i="29"/>
  <c r="F875" i="29"/>
  <c r="G874" i="29"/>
  <c r="F874" i="29"/>
  <c r="G873" i="29"/>
  <c r="F873" i="29"/>
  <c r="G872" i="29"/>
  <c r="F872" i="29"/>
  <c r="G871" i="29"/>
  <c r="F871" i="29"/>
  <c r="G870" i="29"/>
  <c r="F870" i="29"/>
  <c r="C870" i="29"/>
  <c r="G869" i="29"/>
  <c r="F869" i="29"/>
  <c r="G868" i="29"/>
  <c r="G867" i="29"/>
  <c r="F867" i="29"/>
  <c r="G866" i="29"/>
  <c r="F866" i="29"/>
  <c r="G865" i="29"/>
  <c r="F865" i="29"/>
  <c r="G864" i="29"/>
  <c r="F864" i="29"/>
  <c r="G863" i="29"/>
  <c r="F863" i="29"/>
  <c r="F862" i="29"/>
  <c r="F861" i="29"/>
  <c r="G860" i="29"/>
  <c r="F860" i="29"/>
  <c r="G859" i="29"/>
  <c r="F859" i="29"/>
  <c r="G858" i="29"/>
  <c r="F858" i="29"/>
  <c r="F857" i="29"/>
  <c r="G856" i="29"/>
  <c r="F856" i="29"/>
  <c r="G855" i="29"/>
  <c r="F855" i="29"/>
  <c r="G854" i="29"/>
  <c r="F854" i="29"/>
  <c r="G853" i="29"/>
  <c r="F853" i="29"/>
  <c r="G852" i="29"/>
  <c r="F852" i="29"/>
  <c r="G851" i="29"/>
  <c r="F851" i="29"/>
  <c r="G850" i="29"/>
  <c r="F850" i="29"/>
  <c r="G849" i="29"/>
  <c r="F849" i="29"/>
  <c r="G848" i="29"/>
  <c r="F848" i="29"/>
  <c r="C848" i="29"/>
  <c r="G847" i="29"/>
  <c r="F847" i="29"/>
  <c r="G845" i="29"/>
  <c r="F845" i="29"/>
  <c r="F844" i="29"/>
  <c r="G843" i="29"/>
  <c r="F843" i="29"/>
  <c r="G842" i="29"/>
  <c r="F842" i="29"/>
  <c r="G841" i="29"/>
  <c r="F841" i="29"/>
  <c r="F840" i="29"/>
  <c r="G839" i="29"/>
  <c r="F839" i="29"/>
  <c r="G838" i="29"/>
  <c r="F838" i="29"/>
  <c r="G837" i="29"/>
  <c r="F837" i="29"/>
  <c r="G836" i="29"/>
  <c r="F836" i="29"/>
  <c r="G835" i="29"/>
  <c r="F835" i="29"/>
  <c r="G834" i="29"/>
  <c r="F834" i="29"/>
  <c r="G833" i="29"/>
  <c r="F833" i="29"/>
  <c r="G832" i="29"/>
  <c r="F832" i="29"/>
  <c r="G831" i="29"/>
  <c r="F831" i="29"/>
  <c r="G830" i="29"/>
  <c r="F830" i="29"/>
  <c r="G829" i="29"/>
  <c r="F829" i="29"/>
  <c r="G828" i="29"/>
  <c r="F828" i="29"/>
  <c r="G827" i="29"/>
  <c r="F827" i="29"/>
  <c r="G826" i="29"/>
  <c r="F826" i="29"/>
  <c r="G825" i="29"/>
  <c r="F825" i="29"/>
  <c r="G824" i="29"/>
  <c r="F824" i="29"/>
  <c r="G823" i="29"/>
  <c r="F823" i="29"/>
  <c r="G822" i="29"/>
  <c r="F822" i="29"/>
  <c r="C822" i="29"/>
  <c r="G821" i="29"/>
  <c r="F821" i="29"/>
  <c r="E821" i="29"/>
  <c r="C821" i="29"/>
  <c r="C819" i="29"/>
  <c r="G818" i="29"/>
  <c r="F818" i="29"/>
  <c r="G817" i="29"/>
  <c r="F817" i="29"/>
  <c r="C815" i="29"/>
  <c r="C812" i="29"/>
  <c r="G811" i="29"/>
  <c r="F811" i="29"/>
  <c r="G810" i="29"/>
  <c r="F810" i="29"/>
  <c r="G809" i="29"/>
  <c r="F809" i="29"/>
  <c r="G808" i="29"/>
  <c r="F808" i="29"/>
  <c r="G807" i="29"/>
  <c r="F807" i="29"/>
  <c r="G806" i="29"/>
  <c r="F806" i="29"/>
  <c r="G805" i="29"/>
  <c r="F805" i="29"/>
  <c r="G804" i="29"/>
  <c r="F804" i="29"/>
  <c r="G803" i="29"/>
  <c r="F803" i="29"/>
  <c r="G802" i="29"/>
  <c r="F802" i="29"/>
  <c r="G801" i="29"/>
  <c r="F801" i="29"/>
  <c r="G800" i="29"/>
  <c r="F800" i="29"/>
  <c r="C800" i="29"/>
  <c r="G799" i="29"/>
  <c r="F799" i="29"/>
  <c r="E799" i="29"/>
  <c r="C799" i="29"/>
  <c r="G798" i="29"/>
  <c r="F798" i="29"/>
  <c r="G797" i="29"/>
  <c r="F797" i="29"/>
  <c r="G796" i="29"/>
  <c r="F796" i="29"/>
  <c r="G795" i="29"/>
  <c r="F795" i="29"/>
  <c r="G794" i="29"/>
  <c r="F794" i="29"/>
  <c r="G793" i="29"/>
  <c r="F793" i="29"/>
  <c r="G792" i="29"/>
  <c r="F792" i="29"/>
  <c r="G791" i="29"/>
  <c r="F791" i="29"/>
  <c r="G790" i="29"/>
  <c r="F790" i="29"/>
  <c r="G789" i="29"/>
  <c r="F789" i="29"/>
  <c r="G788" i="29"/>
  <c r="F788" i="29"/>
  <c r="G787" i="29"/>
  <c r="F787" i="29"/>
  <c r="G786" i="29"/>
  <c r="F786" i="29"/>
  <c r="G785" i="29"/>
  <c r="F785" i="29"/>
  <c r="G784" i="29"/>
  <c r="F784" i="29"/>
  <c r="G783" i="29"/>
  <c r="F783" i="29"/>
  <c r="G782" i="29"/>
  <c r="F782" i="29"/>
  <c r="G781" i="29"/>
  <c r="F781" i="29"/>
  <c r="G780" i="29"/>
  <c r="F780" i="29"/>
  <c r="G779" i="29"/>
  <c r="F779" i="29"/>
  <c r="G778" i="29"/>
  <c r="F778" i="29"/>
  <c r="F777" i="29"/>
  <c r="G776" i="29"/>
  <c r="F776" i="29"/>
  <c r="G775" i="29"/>
  <c r="F775" i="29"/>
  <c r="G774" i="29"/>
  <c r="F774" i="29"/>
  <c r="G773" i="29"/>
  <c r="F773" i="29"/>
  <c r="G772" i="29"/>
  <c r="F772" i="29"/>
  <c r="G771" i="29"/>
  <c r="F771" i="29"/>
  <c r="G770" i="29"/>
  <c r="F770" i="29"/>
  <c r="G769" i="29"/>
  <c r="F769" i="29"/>
  <c r="G768" i="29"/>
  <c r="F768" i="29"/>
  <c r="G767" i="29"/>
  <c r="F767" i="29"/>
  <c r="G766" i="29"/>
  <c r="F766" i="29"/>
  <c r="G765" i="29"/>
  <c r="F765" i="29"/>
  <c r="G764" i="29"/>
  <c r="F764" i="29"/>
  <c r="G763" i="29"/>
  <c r="F763" i="29"/>
  <c r="G762" i="29"/>
  <c r="F762" i="29"/>
  <c r="G761" i="29"/>
  <c r="F761" i="29"/>
  <c r="G760" i="29"/>
  <c r="F760" i="29"/>
  <c r="G759" i="29"/>
  <c r="F759" i="29"/>
  <c r="G758" i="29"/>
  <c r="F758" i="29"/>
  <c r="G757" i="29"/>
  <c r="F757" i="29"/>
  <c r="C757" i="29"/>
  <c r="G756" i="29"/>
  <c r="F756" i="29"/>
  <c r="G755" i="29"/>
  <c r="F755" i="29"/>
  <c r="G754" i="29"/>
  <c r="F754" i="29"/>
  <c r="G753" i="29"/>
  <c r="F753" i="29"/>
  <c r="G752" i="29"/>
  <c r="F752" i="29"/>
  <c r="G751" i="29"/>
  <c r="F751" i="29"/>
  <c r="G750" i="29"/>
  <c r="F750" i="29"/>
  <c r="C750" i="29"/>
  <c r="G749" i="29"/>
  <c r="F749" i="29"/>
  <c r="G748" i="29"/>
  <c r="F748" i="29"/>
  <c r="G747" i="29"/>
  <c r="F747" i="29"/>
  <c r="G746" i="29"/>
  <c r="F746" i="29"/>
  <c r="F745" i="29"/>
  <c r="G744" i="29"/>
  <c r="F744" i="29"/>
  <c r="G743" i="29"/>
  <c r="F743" i="29"/>
  <c r="G742" i="29"/>
  <c r="F742" i="29"/>
  <c r="G741" i="29"/>
  <c r="F741" i="29"/>
  <c r="C741" i="29"/>
  <c r="F740" i="29"/>
  <c r="G739" i="29"/>
  <c r="F739" i="29"/>
  <c r="G738" i="29"/>
  <c r="F738" i="29"/>
  <c r="F737" i="29"/>
  <c r="C737" i="29"/>
  <c r="G735" i="29"/>
  <c r="G734" i="29"/>
  <c r="G733" i="29"/>
  <c r="G732" i="29"/>
  <c r="G731" i="29"/>
  <c r="G730" i="29"/>
  <c r="G729" i="29"/>
  <c r="G728" i="29"/>
  <c r="F728" i="29"/>
  <c r="G727" i="29"/>
  <c r="F727" i="29"/>
  <c r="C727" i="29"/>
  <c r="G726" i="29"/>
  <c r="F726" i="29"/>
  <c r="E726" i="29"/>
  <c r="C726" i="29"/>
  <c r="C724" i="29"/>
  <c r="G723" i="29"/>
  <c r="F723" i="29"/>
  <c r="G722" i="29"/>
  <c r="F722" i="29"/>
  <c r="G721" i="29"/>
  <c r="F721" i="29"/>
  <c r="G720" i="29"/>
  <c r="G719" i="29"/>
  <c r="G718" i="29"/>
  <c r="G717" i="29"/>
  <c r="G716" i="29"/>
  <c r="G715" i="29"/>
  <c r="G714" i="29"/>
  <c r="F714" i="29"/>
  <c r="G713" i="29"/>
  <c r="F713" i="29"/>
  <c r="C713" i="29"/>
  <c r="G712" i="29"/>
  <c r="F712" i="29"/>
  <c r="G711" i="29"/>
  <c r="F711" i="29"/>
  <c r="G710" i="29"/>
  <c r="F710" i="29"/>
  <c r="C710" i="29"/>
  <c r="G709" i="29"/>
  <c r="F709" i="29"/>
  <c r="G708" i="29"/>
  <c r="F708" i="29"/>
  <c r="G707" i="29"/>
  <c r="F707" i="29"/>
  <c r="G706" i="29"/>
  <c r="F706" i="29"/>
  <c r="C706" i="29"/>
  <c r="C702" i="29"/>
  <c r="C697" i="29"/>
  <c r="G694" i="29"/>
  <c r="F694" i="29"/>
  <c r="G693" i="29"/>
  <c r="F693" i="29"/>
  <c r="C693" i="29"/>
  <c r="C690" i="29"/>
  <c r="G686" i="29"/>
  <c r="F686" i="29"/>
  <c r="G685" i="29"/>
  <c r="F685" i="29"/>
  <c r="G684" i="29"/>
  <c r="F684" i="29"/>
  <c r="G683" i="29"/>
  <c r="F683" i="29"/>
  <c r="G682" i="29"/>
  <c r="F682" i="29"/>
  <c r="G681" i="29"/>
  <c r="F681" i="29"/>
  <c r="G680" i="29"/>
  <c r="F680" i="29"/>
  <c r="G679" i="29"/>
  <c r="F679" i="29"/>
  <c r="G678" i="29"/>
  <c r="F678" i="29"/>
  <c r="C678" i="29"/>
  <c r="G677" i="29"/>
  <c r="F677" i="29"/>
  <c r="G676" i="29"/>
  <c r="F676" i="29"/>
  <c r="G675" i="29"/>
  <c r="F675" i="29"/>
  <c r="G674" i="29"/>
  <c r="F674" i="29"/>
  <c r="C674" i="29"/>
  <c r="G673" i="29"/>
  <c r="F673" i="29"/>
  <c r="G672" i="29"/>
  <c r="F672" i="29"/>
  <c r="G671" i="29"/>
  <c r="F671" i="29"/>
  <c r="G670" i="29"/>
  <c r="F670" i="29"/>
  <c r="G669" i="29"/>
  <c r="F669" i="29"/>
  <c r="G668" i="29"/>
  <c r="F668" i="29"/>
  <c r="G667" i="29"/>
  <c r="F667" i="29"/>
  <c r="G666" i="29"/>
  <c r="F666" i="29"/>
  <c r="G665" i="29"/>
  <c r="F665" i="29"/>
  <c r="G664" i="29"/>
  <c r="F664" i="29"/>
  <c r="G663" i="29"/>
  <c r="F663" i="29"/>
  <c r="G662" i="29"/>
  <c r="F662" i="29"/>
  <c r="G661" i="29"/>
  <c r="G660" i="29"/>
  <c r="F660" i="29"/>
  <c r="G659" i="29"/>
  <c r="F659" i="29"/>
  <c r="C659" i="29"/>
  <c r="G658" i="29"/>
  <c r="F658" i="29"/>
  <c r="G657" i="29"/>
  <c r="F657" i="29"/>
  <c r="G656" i="29"/>
  <c r="F656" i="29"/>
  <c r="G655" i="29"/>
  <c r="F655" i="29"/>
  <c r="G654" i="29"/>
  <c r="F654" i="29"/>
  <c r="C654" i="29"/>
  <c r="G653" i="29"/>
  <c r="F653" i="29"/>
  <c r="E653" i="29"/>
  <c r="C653" i="29"/>
  <c r="G652" i="29"/>
  <c r="F652" i="29"/>
  <c r="G651" i="29"/>
  <c r="F651" i="29"/>
  <c r="C651" i="29"/>
  <c r="G650" i="29"/>
  <c r="F650" i="29"/>
  <c r="G649" i="29"/>
  <c r="F649" i="29"/>
  <c r="G648" i="29"/>
  <c r="F648" i="29"/>
  <c r="G647" i="29"/>
  <c r="F647" i="29"/>
  <c r="G646" i="29"/>
  <c r="F646" i="29"/>
  <c r="G645" i="29"/>
  <c r="F645" i="29"/>
  <c r="G644" i="29"/>
  <c r="F644" i="29"/>
  <c r="G643" i="29"/>
  <c r="F643" i="29"/>
  <c r="G642" i="29"/>
  <c r="F642" i="29"/>
  <c r="G641" i="29"/>
  <c r="F641" i="29"/>
  <c r="G640" i="29"/>
  <c r="F640" i="29"/>
  <c r="C640" i="29"/>
  <c r="C632" i="29"/>
  <c r="C623" i="29"/>
  <c r="G619" i="29"/>
  <c r="F619" i="29"/>
  <c r="G618" i="29"/>
  <c r="G617" i="29"/>
  <c r="F617" i="29"/>
  <c r="C617" i="29"/>
  <c r="G616" i="29"/>
  <c r="F616" i="29"/>
  <c r="G615" i="29"/>
  <c r="F615" i="29"/>
  <c r="G614" i="29"/>
  <c r="F614" i="29"/>
  <c r="G613" i="29"/>
  <c r="F613" i="29"/>
  <c r="G612" i="29"/>
  <c r="F612" i="29"/>
  <c r="G611" i="29"/>
  <c r="F611" i="29"/>
  <c r="G610" i="29"/>
  <c r="F610" i="29"/>
  <c r="G609" i="29"/>
  <c r="F609" i="29"/>
  <c r="G608" i="29"/>
  <c r="F608" i="29"/>
  <c r="F607" i="29"/>
  <c r="G606" i="29"/>
  <c r="F606" i="29"/>
  <c r="G605" i="29"/>
  <c r="F605" i="29"/>
  <c r="G604" i="29"/>
  <c r="G603" i="29"/>
  <c r="F603" i="29"/>
  <c r="G602" i="29"/>
  <c r="F602" i="29"/>
  <c r="C602" i="29"/>
  <c r="C594" i="29"/>
  <c r="G593" i="29"/>
  <c r="F593" i="29"/>
  <c r="G592" i="29"/>
  <c r="F592" i="29"/>
  <c r="G591" i="29"/>
  <c r="F591" i="29"/>
  <c r="G590" i="29"/>
  <c r="F590" i="29"/>
  <c r="G589" i="29"/>
  <c r="F589" i="29"/>
  <c r="G588" i="29"/>
  <c r="F588" i="29"/>
  <c r="G587" i="29"/>
  <c r="F587" i="29"/>
  <c r="C587" i="29"/>
  <c r="G586" i="29"/>
  <c r="F586" i="29"/>
  <c r="G585" i="29"/>
  <c r="F585" i="29"/>
  <c r="F584" i="29"/>
  <c r="G583" i="29"/>
  <c r="F583" i="29"/>
  <c r="G582" i="29"/>
  <c r="F582" i="29"/>
  <c r="G581" i="29"/>
  <c r="F581" i="29"/>
  <c r="G580" i="29"/>
  <c r="F580" i="29"/>
  <c r="G579" i="29"/>
  <c r="F579" i="29"/>
  <c r="G578" i="29"/>
  <c r="F578" i="29"/>
  <c r="C578" i="29"/>
  <c r="G577" i="29"/>
  <c r="F577" i="29"/>
  <c r="G576" i="29"/>
  <c r="F576" i="29"/>
  <c r="G575" i="29"/>
  <c r="F575" i="29"/>
  <c r="G574" i="29"/>
  <c r="F574" i="29"/>
  <c r="G573" i="29"/>
  <c r="F573" i="29"/>
  <c r="G572" i="29"/>
  <c r="F572" i="29"/>
  <c r="G571" i="29"/>
  <c r="F571" i="29"/>
  <c r="G570" i="29"/>
  <c r="F570" i="29"/>
  <c r="G569" i="29"/>
  <c r="F569" i="29"/>
  <c r="G568" i="29"/>
  <c r="F568" i="29"/>
  <c r="C568" i="29"/>
  <c r="F567" i="29"/>
  <c r="G566" i="29"/>
  <c r="F566" i="29"/>
  <c r="G565" i="29"/>
  <c r="F565" i="29"/>
  <c r="G557" i="29"/>
  <c r="F557" i="29"/>
  <c r="G556" i="29"/>
  <c r="F556" i="29"/>
  <c r="G555" i="29"/>
  <c r="F555" i="29"/>
  <c r="C555" i="29"/>
  <c r="G554" i="29"/>
  <c r="F554" i="29"/>
  <c r="G553" i="29"/>
  <c r="F553" i="29"/>
  <c r="D553" i="29"/>
  <c r="C553" i="29"/>
  <c r="G552" i="29"/>
  <c r="F552" i="29"/>
  <c r="G551" i="29"/>
  <c r="F551" i="29"/>
  <c r="G550" i="29"/>
  <c r="F550" i="29"/>
  <c r="G549" i="29"/>
  <c r="F549" i="29"/>
  <c r="G548" i="29"/>
  <c r="F548" i="29"/>
  <c r="G547" i="29"/>
  <c r="F547" i="29"/>
  <c r="G546" i="29"/>
  <c r="F546" i="29"/>
  <c r="G545" i="29"/>
  <c r="F545" i="29"/>
  <c r="C545" i="29"/>
  <c r="G544" i="29"/>
  <c r="F544" i="29"/>
  <c r="G543" i="29"/>
  <c r="F543" i="29"/>
  <c r="G542" i="29"/>
  <c r="F542" i="29"/>
  <c r="G541" i="29"/>
  <c r="F541" i="29"/>
  <c r="G540" i="29"/>
  <c r="F540" i="29"/>
  <c r="G539" i="29"/>
  <c r="F539" i="29"/>
  <c r="G538" i="29"/>
  <c r="F538" i="29"/>
  <c r="G537" i="29"/>
  <c r="F537" i="29"/>
  <c r="G536" i="29"/>
  <c r="F536" i="29"/>
  <c r="G535" i="29"/>
  <c r="F535" i="29"/>
  <c r="G534" i="29"/>
  <c r="F534" i="29"/>
  <c r="G533" i="29"/>
  <c r="F533" i="29"/>
  <c r="G532" i="29"/>
  <c r="F532" i="29"/>
  <c r="G531" i="29"/>
  <c r="G530" i="29"/>
  <c r="F530" i="29"/>
  <c r="G529" i="29"/>
  <c r="F529" i="29"/>
  <c r="G528" i="29"/>
  <c r="F528" i="29"/>
  <c r="G527" i="29"/>
  <c r="F527" i="29"/>
  <c r="G526" i="29"/>
  <c r="F526" i="29"/>
  <c r="C526" i="29"/>
  <c r="G525" i="29"/>
  <c r="F525" i="29"/>
  <c r="E525" i="29"/>
  <c r="C525" i="29"/>
  <c r="G524" i="29"/>
  <c r="G523" i="29"/>
  <c r="F523" i="29"/>
  <c r="G522" i="29"/>
  <c r="F522" i="29"/>
  <c r="G521" i="29"/>
  <c r="F521" i="29"/>
  <c r="C521" i="29"/>
  <c r="G520" i="29"/>
  <c r="F520" i="29"/>
  <c r="G519" i="29"/>
  <c r="F519" i="29"/>
  <c r="G518" i="29"/>
  <c r="F518" i="29"/>
  <c r="G517" i="29"/>
  <c r="F517" i="29"/>
  <c r="G516" i="29"/>
  <c r="F516" i="29"/>
  <c r="G515" i="29"/>
  <c r="F515" i="29"/>
  <c r="G514" i="29"/>
  <c r="F514" i="29"/>
  <c r="G513" i="29"/>
  <c r="F513" i="29"/>
  <c r="D513" i="29"/>
  <c r="C513" i="29"/>
  <c r="F512" i="29"/>
  <c r="G511" i="29"/>
  <c r="F511" i="29"/>
  <c r="G510" i="29"/>
  <c r="F510" i="29"/>
  <c r="G509" i="29"/>
  <c r="F509" i="29"/>
  <c r="G508" i="29"/>
  <c r="F508" i="29"/>
  <c r="G507" i="29"/>
  <c r="F507" i="29"/>
  <c r="G506" i="29"/>
  <c r="F506" i="29"/>
  <c r="G505" i="29"/>
  <c r="F505" i="29"/>
  <c r="F504" i="29"/>
  <c r="D504" i="29"/>
  <c r="G503" i="29"/>
  <c r="F503" i="29"/>
  <c r="G502" i="29"/>
  <c r="F502" i="29"/>
  <c r="G501" i="29"/>
  <c r="F501" i="29"/>
  <c r="G500" i="29"/>
  <c r="F500" i="29"/>
  <c r="G499" i="29"/>
  <c r="F499" i="29"/>
  <c r="G498" i="29"/>
  <c r="F498" i="29"/>
  <c r="G497" i="29"/>
  <c r="F497" i="29"/>
  <c r="G496" i="29"/>
  <c r="F496" i="29"/>
  <c r="G495" i="29"/>
  <c r="F495" i="29"/>
  <c r="F494" i="29"/>
  <c r="F493" i="29"/>
  <c r="D493" i="29"/>
  <c r="F492" i="29"/>
  <c r="F491" i="29"/>
  <c r="F490" i="29"/>
  <c r="F489" i="29"/>
  <c r="F488" i="29"/>
  <c r="F487" i="29"/>
  <c r="F486" i="29"/>
  <c r="F485" i="29"/>
  <c r="D485" i="29"/>
  <c r="G484" i="29"/>
  <c r="F484" i="29"/>
  <c r="G483" i="29"/>
  <c r="F483" i="29"/>
  <c r="G482" i="29"/>
  <c r="F482" i="29"/>
  <c r="G481" i="29"/>
  <c r="F481" i="29"/>
  <c r="G480" i="29"/>
  <c r="F480" i="29"/>
  <c r="G479" i="29"/>
  <c r="F479" i="29"/>
  <c r="G478" i="29"/>
  <c r="F478" i="29"/>
  <c r="G477" i="29"/>
  <c r="F477" i="29"/>
  <c r="G476" i="29"/>
  <c r="F476" i="29"/>
  <c r="G475" i="29"/>
  <c r="F475" i="29"/>
  <c r="G474" i="29"/>
  <c r="F474" i="29"/>
  <c r="G473" i="29"/>
  <c r="F473" i="29"/>
  <c r="G472" i="29"/>
  <c r="G471" i="29"/>
  <c r="F471" i="29"/>
  <c r="G470" i="29"/>
  <c r="F470" i="29"/>
  <c r="G469" i="29"/>
  <c r="F469" i="29"/>
  <c r="C469" i="29"/>
  <c r="G468" i="29"/>
  <c r="F468" i="29"/>
  <c r="E468" i="29"/>
  <c r="C468" i="29"/>
  <c r="G467" i="29"/>
  <c r="F467" i="29"/>
  <c r="G466" i="29"/>
  <c r="F466" i="29"/>
  <c r="G465" i="29"/>
  <c r="F465" i="29"/>
  <c r="G464" i="29"/>
  <c r="F464" i="29"/>
  <c r="G463" i="29"/>
  <c r="F463" i="29"/>
  <c r="G462" i="29"/>
  <c r="F462" i="29"/>
  <c r="G461" i="29"/>
  <c r="F461" i="29"/>
  <c r="F460" i="29"/>
  <c r="F459" i="29"/>
  <c r="D459" i="29"/>
  <c r="G458" i="29"/>
  <c r="F458" i="29"/>
  <c r="G457" i="29"/>
  <c r="F457" i="29"/>
  <c r="G456" i="29"/>
  <c r="F456" i="29"/>
  <c r="G455" i="29"/>
  <c r="F455" i="29"/>
  <c r="G454" i="29"/>
  <c r="G453" i="29"/>
  <c r="F453" i="29"/>
  <c r="G452" i="29"/>
  <c r="F452" i="29"/>
  <c r="G451" i="29"/>
  <c r="F451" i="29"/>
  <c r="G450" i="29"/>
  <c r="F450" i="29"/>
  <c r="G449" i="29"/>
  <c r="F449" i="29"/>
  <c r="G448" i="29"/>
  <c r="F448" i="29"/>
  <c r="D448" i="29"/>
  <c r="C448" i="29"/>
  <c r="G447" i="29"/>
  <c r="F447" i="29"/>
  <c r="G446" i="29"/>
  <c r="F446" i="29"/>
  <c r="G445" i="29"/>
  <c r="F445" i="29"/>
  <c r="G444" i="29"/>
  <c r="F444" i="29"/>
  <c r="G443" i="29"/>
  <c r="F443" i="29"/>
  <c r="F442" i="29"/>
  <c r="G441" i="29"/>
  <c r="F441" i="29"/>
  <c r="G440" i="29"/>
  <c r="F440" i="29"/>
  <c r="G439" i="29"/>
  <c r="F439" i="29"/>
  <c r="F438" i="29"/>
  <c r="D438" i="29"/>
  <c r="G437" i="29"/>
  <c r="F437" i="29"/>
  <c r="G436" i="29"/>
  <c r="F436" i="29"/>
  <c r="G435" i="29"/>
  <c r="G434" i="29"/>
  <c r="F434" i="29"/>
  <c r="G433" i="29"/>
  <c r="F433" i="29"/>
  <c r="C433" i="29"/>
  <c r="G432" i="29"/>
  <c r="F432" i="29"/>
  <c r="G431" i="29"/>
  <c r="F431" i="29"/>
  <c r="G430" i="29"/>
  <c r="F430" i="29"/>
  <c r="G429" i="29"/>
  <c r="F429" i="29"/>
  <c r="G428" i="29"/>
  <c r="F428" i="29"/>
  <c r="G427" i="29"/>
  <c r="F427" i="29"/>
  <c r="D427" i="29"/>
  <c r="G426" i="29"/>
  <c r="F426" i="29"/>
  <c r="G425" i="29"/>
  <c r="F425" i="29"/>
  <c r="G424" i="29"/>
  <c r="F424" i="29"/>
  <c r="G423" i="29"/>
  <c r="F423" i="29"/>
  <c r="G422" i="29"/>
  <c r="F422" i="29"/>
  <c r="G421" i="29"/>
  <c r="F421" i="29"/>
  <c r="G420" i="29"/>
  <c r="F420" i="29"/>
  <c r="G419" i="29"/>
  <c r="F419" i="29"/>
  <c r="G418" i="29"/>
  <c r="F418" i="29"/>
  <c r="G417" i="29"/>
  <c r="F417" i="29"/>
  <c r="G416" i="29"/>
  <c r="F416" i="29"/>
  <c r="G415" i="29"/>
  <c r="F415" i="29"/>
  <c r="G414" i="29"/>
  <c r="F414" i="29"/>
  <c r="G413" i="29"/>
  <c r="F413" i="29"/>
  <c r="C413" i="29"/>
  <c r="G412" i="29"/>
  <c r="F412" i="29"/>
  <c r="E412" i="29"/>
  <c r="C412" i="29"/>
  <c r="G411" i="29"/>
  <c r="F411" i="29"/>
  <c r="F410" i="29"/>
  <c r="F409" i="29"/>
  <c r="F408" i="29"/>
  <c r="F407" i="29"/>
  <c r="F406" i="29"/>
  <c r="F405" i="29"/>
  <c r="F404" i="29"/>
  <c r="F403" i="29"/>
  <c r="G402" i="29"/>
  <c r="F402" i="29"/>
  <c r="G401" i="29"/>
  <c r="F401" i="29"/>
  <c r="G400" i="29"/>
  <c r="F400" i="29"/>
  <c r="G399" i="29"/>
  <c r="F399" i="29"/>
  <c r="G398" i="29"/>
  <c r="F398" i="29"/>
  <c r="G397" i="29"/>
  <c r="F397" i="29"/>
  <c r="C397" i="29"/>
  <c r="G396" i="29"/>
  <c r="F396" i="29"/>
  <c r="G395" i="29"/>
  <c r="F395" i="29"/>
  <c r="F394" i="29"/>
  <c r="F393" i="29"/>
  <c r="D393" i="29"/>
  <c r="G392" i="29"/>
  <c r="F392" i="29"/>
  <c r="G391" i="29"/>
  <c r="F391" i="29"/>
  <c r="G390" i="29"/>
  <c r="F390" i="29"/>
  <c r="G389" i="29"/>
  <c r="F389" i="29"/>
  <c r="G388" i="29"/>
  <c r="F388" i="29"/>
  <c r="G387" i="29"/>
  <c r="F387" i="29"/>
  <c r="G386" i="29"/>
  <c r="F386" i="29"/>
  <c r="G385" i="29"/>
  <c r="F385" i="29"/>
  <c r="G384" i="29"/>
  <c r="F384" i="29"/>
  <c r="G383" i="29"/>
  <c r="F383" i="29"/>
  <c r="G382" i="29"/>
  <c r="F382" i="29"/>
  <c r="G381" i="29"/>
  <c r="F381" i="29"/>
  <c r="G380" i="29"/>
  <c r="F380" i="29"/>
  <c r="G379" i="29"/>
  <c r="F379" i="29"/>
  <c r="G378" i="29"/>
  <c r="F378" i="29"/>
  <c r="G377" i="29"/>
  <c r="F377" i="29"/>
  <c r="G376" i="29"/>
  <c r="F376" i="29"/>
  <c r="G375" i="29"/>
  <c r="F375" i="29"/>
  <c r="G374" i="29"/>
  <c r="F374" i="29"/>
  <c r="G373" i="29"/>
  <c r="F373" i="29"/>
  <c r="C373" i="29"/>
  <c r="G372" i="29"/>
  <c r="F372" i="29"/>
  <c r="G371" i="29"/>
  <c r="F371" i="29"/>
  <c r="G370" i="29"/>
  <c r="F370" i="29"/>
  <c r="G369" i="29"/>
  <c r="F369" i="29"/>
  <c r="G368" i="29"/>
  <c r="F368" i="29"/>
  <c r="G367" i="29"/>
  <c r="F367" i="29"/>
  <c r="G366" i="29"/>
  <c r="F366" i="29"/>
  <c r="C366" i="29"/>
  <c r="G365" i="29"/>
  <c r="F365" i="29"/>
  <c r="G364" i="29"/>
  <c r="F364" i="29"/>
  <c r="G362" i="29"/>
  <c r="F362" i="29"/>
  <c r="G361" i="29"/>
  <c r="F361" i="29"/>
  <c r="C361" i="29"/>
  <c r="G360" i="29"/>
  <c r="F360" i="29"/>
  <c r="E360" i="29"/>
  <c r="C360" i="29"/>
  <c r="G359" i="29"/>
  <c r="F359" i="29"/>
  <c r="F358" i="29"/>
  <c r="F357" i="29"/>
  <c r="D357" i="29"/>
  <c r="G356" i="29"/>
  <c r="F356" i="29"/>
  <c r="G355" i="29"/>
  <c r="F355" i="29"/>
  <c r="G354" i="29"/>
  <c r="F354" i="29"/>
  <c r="G353" i="29"/>
  <c r="F353" i="29"/>
  <c r="G352" i="29"/>
  <c r="F352" i="29"/>
  <c r="G351" i="29"/>
  <c r="F351" i="29"/>
  <c r="G350" i="29"/>
  <c r="F350" i="29"/>
  <c r="G349" i="29"/>
  <c r="F349" i="29"/>
  <c r="G348" i="29"/>
  <c r="F348" i="29"/>
  <c r="G347" i="29"/>
  <c r="F347" i="29"/>
  <c r="G346" i="29"/>
  <c r="F346" i="29"/>
  <c r="G345" i="29"/>
  <c r="F345" i="29"/>
  <c r="G344" i="29"/>
  <c r="F344" i="29"/>
  <c r="G343" i="29"/>
  <c r="F343" i="29"/>
  <c r="G342" i="29"/>
  <c r="F342" i="29"/>
  <c r="G341" i="29"/>
  <c r="F341" i="29"/>
  <c r="G340" i="29"/>
  <c r="F340" i="29"/>
  <c r="G339" i="29"/>
  <c r="F339" i="29"/>
  <c r="G338" i="29"/>
  <c r="F338" i="29"/>
  <c r="G337" i="29"/>
  <c r="F337" i="29"/>
  <c r="G336" i="29"/>
  <c r="F336" i="29"/>
  <c r="G335" i="29"/>
  <c r="F335" i="29"/>
  <c r="G334" i="29"/>
  <c r="F334" i="29"/>
  <c r="G333" i="29"/>
  <c r="F333" i="29"/>
  <c r="G332" i="29"/>
  <c r="F332" i="29"/>
  <c r="G331" i="29"/>
  <c r="F331" i="29"/>
  <c r="G330" i="29"/>
  <c r="F330" i="29"/>
  <c r="G329" i="29"/>
  <c r="F329" i="29"/>
  <c r="G328" i="29"/>
  <c r="F328" i="29"/>
  <c r="G327" i="29"/>
  <c r="F327" i="29"/>
  <c r="G326" i="29"/>
  <c r="F326" i="29"/>
  <c r="G325" i="29"/>
  <c r="F325" i="29"/>
  <c r="G324" i="29"/>
  <c r="F324" i="29"/>
  <c r="G323" i="29"/>
  <c r="F323" i="29"/>
  <c r="G322" i="29"/>
  <c r="F322" i="29"/>
  <c r="G321" i="29"/>
  <c r="F321" i="29"/>
  <c r="G320" i="29"/>
  <c r="G319" i="29"/>
  <c r="F319" i="29"/>
  <c r="G318" i="29"/>
  <c r="F318" i="29"/>
  <c r="G317" i="29"/>
  <c r="F317" i="29"/>
  <c r="G316" i="29"/>
  <c r="F316" i="29"/>
  <c r="G315" i="29"/>
  <c r="F315" i="29"/>
  <c r="G314" i="29"/>
  <c r="F314" i="29"/>
  <c r="G313" i="29"/>
  <c r="F313" i="29"/>
  <c r="G312" i="29"/>
  <c r="F312" i="29"/>
  <c r="G311" i="29"/>
  <c r="F311" i="29"/>
  <c r="G310" i="29"/>
  <c r="F310" i="29"/>
  <c r="G309" i="29"/>
  <c r="F309" i="29"/>
  <c r="C309" i="29"/>
  <c r="G308" i="29"/>
  <c r="F308" i="29"/>
  <c r="G307" i="29"/>
  <c r="F307" i="29"/>
  <c r="G306" i="29"/>
  <c r="F306" i="29"/>
  <c r="G305" i="29"/>
  <c r="F305" i="29"/>
  <c r="G304" i="29"/>
  <c r="F304" i="29"/>
  <c r="G303" i="29"/>
  <c r="F303" i="29"/>
  <c r="G302" i="29"/>
  <c r="F302" i="29"/>
  <c r="G301" i="29"/>
  <c r="F301" i="29"/>
  <c r="G300" i="29"/>
  <c r="F300" i="29"/>
  <c r="G299" i="29"/>
  <c r="F299" i="29"/>
  <c r="G298" i="29"/>
  <c r="F298" i="29"/>
  <c r="G297" i="29"/>
  <c r="F297" i="29"/>
  <c r="G296" i="29"/>
  <c r="F296" i="29"/>
  <c r="G295" i="29"/>
  <c r="F295" i="29"/>
  <c r="G294" i="29"/>
  <c r="F294" i="29"/>
  <c r="G293" i="29"/>
  <c r="F293" i="29"/>
  <c r="G292" i="29"/>
  <c r="F292" i="29"/>
  <c r="G291" i="29"/>
  <c r="F291" i="29"/>
  <c r="G290" i="29"/>
  <c r="F290" i="29"/>
  <c r="G289" i="29"/>
  <c r="F289" i="29"/>
  <c r="G288" i="29"/>
  <c r="F288" i="29"/>
  <c r="G287" i="29"/>
  <c r="F287" i="29"/>
  <c r="G286" i="29"/>
  <c r="F286" i="29"/>
  <c r="G285" i="29"/>
  <c r="F285" i="29"/>
  <c r="G284" i="29"/>
  <c r="F284" i="29"/>
  <c r="G283" i="29"/>
  <c r="F283" i="29"/>
  <c r="G282" i="29"/>
  <c r="F282" i="29"/>
  <c r="G281" i="29"/>
  <c r="F281" i="29"/>
  <c r="G280" i="29"/>
  <c r="F280" i="29"/>
  <c r="G279" i="29"/>
  <c r="F279" i="29"/>
  <c r="F278" i="29"/>
  <c r="G277" i="29"/>
  <c r="G276" i="29"/>
  <c r="F276" i="29"/>
  <c r="G275" i="29"/>
  <c r="F275" i="29"/>
  <c r="G274" i="29"/>
  <c r="F274" i="29"/>
  <c r="C274" i="29"/>
  <c r="G273" i="29"/>
  <c r="F273" i="29"/>
  <c r="G272" i="29"/>
  <c r="F272" i="29"/>
  <c r="G271" i="29"/>
  <c r="F271" i="29"/>
  <c r="G270" i="29"/>
  <c r="F270" i="29"/>
  <c r="E270" i="29"/>
  <c r="C270" i="29"/>
  <c r="G269" i="29"/>
  <c r="F269" i="29"/>
  <c r="G268" i="29"/>
  <c r="F268" i="29"/>
  <c r="G267" i="29"/>
  <c r="F267" i="29"/>
  <c r="G266" i="29"/>
  <c r="F266" i="29"/>
  <c r="G265" i="29"/>
  <c r="F265" i="29"/>
  <c r="G264" i="29"/>
  <c r="F264" i="29"/>
  <c r="G263" i="29"/>
  <c r="F263" i="29"/>
  <c r="G262" i="29"/>
  <c r="F262" i="29"/>
  <c r="G261" i="29"/>
  <c r="F261" i="29"/>
  <c r="G260" i="29"/>
  <c r="F260" i="29"/>
  <c r="D260" i="29"/>
  <c r="G259" i="29"/>
  <c r="F259" i="29"/>
  <c r="G258" i="29"/>
  <c r="F258" i="29"/>
  <c r="G257" i="29"/>
  <c r="F257" i="29"/>
  <c r="G256" i="29"/>
  <c r="F256" i="29"/>
  <c r="G255" i="29"/>
  <c r="F255" i="29"/>
  <c r="G254" i="29"/>
  <c r="F254" i="29"/>
  <c r="G253" i="29"/>
  <c r="F253" i="29"/>
  <c r="G252" i="29"/>
  <c r="F252" i="29"/>
  <c r="G251" i="29"/>
  <c r="F251" i="29"/>
  <c r="C251" i="29"/>
  <c r="G250" i="29"/>
  <c r="F250" i="29"/>
  <c r="G249" i="29"/>
  <c r="F249" i="29"/>
  <c r="G248" i="29"/>
  <c r="F248" i="29"/>
  <c r="G247" i="29"/>
  <c r="F247" i="29"/>
  <c r="G246" i="29"/>
  <c r="F246" i="29"/>
  <c r="G245" i="29"/>
  <c r="F245" i="29"/>
  <c r="G244" i="29"/>
  <c r="F244" i="29"/>
  <c r="G243" i="29"/>
  <c r="F243" i="29"/>
  <c r="G242" i="29"/>
  <c r="F242" i="29"/>
  <c r="G241" i="29"/>
  <c r="F241" i="29"/>
  <c r="G240" i="29"/>
  <c r="F240" i="29"/>
  <c r="G239" i="29"/>
  <c r="F239" i="29"/>
  <c r="G238" i="29"/>
  <c r="F238" i="29"/>
  <c r="G231" i="29"/>
  <c r="F231" i="29"/>
  <c r="G230" i="29"/>
  <c r="F230" i="29"/>
  <c r="G229" i="29"/>
  <c r="F229" i="29"/>
  <c r="G228" i="29"/>
  <c r="F228" i="29"/>
  <c r="G227" i="29"/>
  <c r="F227" i="29"/>
  <c r="G226" i="29"/>
  <c r="F226" i="29"/>
  <c r="F225" i="29"/>
  <c r="G224" i="29"/>
  <c r="F224" i="29"/>
  <c r="G223" i="29"/>
  <c r="F223" i="29"/>
  <c r="G222" i="29"/>
  <c r="F222" i="29"/>
  <c r="G221" i="29"/>
  <c r="F221" i="29"/>
  <c r="G220" i="29"/>
  <c r="F220" i="29"/>
  <c r="G219" i="29"/>
  <c r="F219" i="29"/>
  <c r="G218" i="29"/>
  <c r="F218" i="29"/>
  <c r="G217" i="29"/>
  <c r="F217" i="29"/>
  <c r="D217" i="29"/>
  <c r="C217" i="29"/>
  <c r="G216" i="29"/>
  <c r="F216" i="29"/>
  <c r="G215" i="29"/>
  <c r="F215" i="29"/>
  <c r="G214" i="29"/>
  <c r="F214" i="29"/>
  <c r="G213" i="29"/>
  <c r="F213" i="29"/>
  <c r="G212" i="29"/>
  <c r="F212" i="29"/>
  <c r="E210" i="29"/>
  <c r="D210" i="29"/>
  <c r="D204" i="29"/>
  <c r="C204" i="29"/>
  <c r="G203" i="29"/>
  <c r="F203" i="29"/>
  <c r="G202" i="29"/>
  <c r="F202" i="29"/>
  <c r="G201" i="29"/>
  <c r="F201" i="29"/>
  <c r="G200" i="29"/>
  <c r="F200" i="29"/>
  <c r="G199" i="29"/>
  <c r="F199" i="29"/>
  <c r="G198" i="29"/>
  <c r="F198" i="29"/>
  <c r="E198" i="29"/>
  <c r="G197" i="29"/>
  <c r="F197" i="29"/>
  <c r="G196" i="29"/>
  <c r="F196" i="29"/>
  <c r="G195" i="29"/>
  <c r="F195" i="29"/>
  <c r="G194" i="29"/>
  <c r="F194" i="29"/>
  <c r="G193" i="29"/>
  <c r="F193" i="29"/>
  <c r="G192" i="29"/>
  <c r="F192" i="29"/>
  <c r="G191" i="29"/>
  <c r="F191" i="29"/>
  <c r="G190" i="29"/>
  <c r="F190" i="29"/>
  <c r="D190" i="29"/>
  <c r="C190" i="29"/>
  <c r="G189" i="29"/>
  <c r="F189" i="29"/>
  <c r="G188" i="29"/>
  <c r="F188" i="29"/>
  <c r="G187" i="29"/>
  <c r="F187" i="29"/>
  <c r="G186" i="29"/>
  <c r="F186" i="29"/>
  <c r="G185" i="29"/>
  <c r="F185" i="29"/>
  <c r="G184" i="29"/>
  <c r="F184" i="29"/>
  <c r="G183" i="29"/>
  <c r="F183" i="29"/>
  <c r="D183" i="29"/>
  <c r="C183" i="29"/>
  <c r="G182" i="29"/>
  <c r="F182" i="29"/>
  <c r="G181" i="29"/>
  <c r="F181" i="29"/>
  <c r="G180" i="29"/>
  <c r="F180" i="29"/>
  <c r="G179" i="29"/>
  <c r="F179" i="29"/>
  <c r="G178" i="29"/>
  <c r="F178" i="29"/>
  <c r="G177" i="29"/>
  <c r="F177" i="29"/>
  <c r="G176" i="29"/>
  <c r="F176" i="29"/>
  <c r="D176" i="29"/>
  <c r="C176" i="29"/>
  <c r="G175" i="29"/>
  <c r="F175" i="29"/>
  <c r="G174" i="29"/>
  <c r="F174" i="29"/>
  <c r="G173" i="29"/>
  <c r="F173" i="29"/>
  <c r="G172" i="29"/>
  <c r="F172" i="29"/>
  <c r="G171" i="29"/>
  <c r="F171" i="29"/>
  <c r="G170" i="29"/>
  <c r="F170" i="29"/>
  <c r="G169" i="29"/>
  <c r="F169" i="29"/>
  <c r="D169" i="29"/>
  <c r="C169" i="29"/>
  <c r="G168" i="29"/>
  <c r="F168" i="29"/>
  <c r="G167" i="29"/>
  <c r="F167" i="29"/>
  <c r="G166" i="29"/>
  <c r="F166" i="29"/>
  <c r="G165" i="29"/>
  <c r="F165" i="29"/>
  <c r="G164" i="29"/>
  <c r="F164" i="29"/>
  <c r="G163" i="29"/>
  <c r="F163" i="29"/>
  <c r="G162" i="29"/>
  <c r="F162" i="29"/>
  <c r="D162" i="29"/>
  <c r="C162" i="29"/>
  <c r="G161" i="29"/>
  <c r="F161" i="29"/>
  <c r="G160" i="29"/>
  <c r="F160" i="29"/>
  <c r="G159" i="29"/>
  <c r="F159" i="29"/>
  <c r="G158" i="29"/>
  <c r="F158" i="29"/>
  <c r="G157" i="29"/>
  <c r="F157" i="29"/>
  <c r="G156" i="29"/>
  <c r="F156" i="29"/>
  <c r="G155" i="29"/>
  <c r="F155" i="29"/>
  <c r="E155" i="29"/>
  <c r="G154" i="29"/>
  <c r="F154" i="29"/>
  <c r="G153" i="29"/>
  <c r="F153" i="29"/>
  <c r="G152" i="29"/>
  <c r="F152" i="29"/>
  <c r="G151" i="29"/>
  <c r="F151" i="29"/>
  <c r="G150" i="29"/>
  <c r="F150" i="29"/>
  <c r="G149" i="29"/>
  <c r="F149" i="29"/>
  <c r="E149" i="29"/>
  <c r="G148" i="29"/>
  <c r="F148" i="29"/>
  <c r="G147" i="29"/>
  <c r="F147" i="29"/>
  <c r="G146" i="29"/>
  <c r="F146" i="29"/>
  <c r="G145" i="29"/>
  <c r="F145" i="29"/>
  <c r="G144" i="29"/>
  <c r="F144" i="29"/>
  <c r="G143" i="29"/>
  <c r="F143" i="29"/>
  <c r="G142" i="29"/>
  <c r="F142" i="29"/>
  <c r="G141" i="29"/>
  <c r="F141" i="29"/>
  <c r="E141" i="29"/>
  <c r="G140" i="29"/>
  <c r="F140" i="29"/>
  <c r="G139" i="29"/>
  <c r="F139" i="29"/>
  <c r="G138" i="29"/>
  <c r="F138" i="29"/>
  <c r="G137" i="29"/>
  <c r="F137" i="29"/>
  <c r="G136" i="29"/>
  <c r="F136" i="29"/>
  <c r="G135" i="29"/>
  <c r="F135" i="29"/>
  <c r="G134" i="29"/>
  <c r="F134" i="29"/>
  <c r="E134" i="29"/>
  <c r="G133" i="29"/>
  <c r="F133" i="29"/>
  <c r="G132" i="29"/>
  <c r="F132" i="29"/>
  <c r="G131" i="29"/>
  <c r="F131" i="29"/>
  <c r="G130" i="29"/>
  <c r="F130" i="29"/>
  <c r="G129" i="29"/>
  <c r="F129" i="29"/>
  <c r="G128" i="29"/>
  <c r="F128" i="29"/>
  <c r="G127" i="29"/>
  <c r="F127" i="29"/>
  <c r="G126" i="29"/>
  <c r="F126" i="29"/>
  <c r="G125" i="29"/>
  <c r="F125" i="29"/>
  <c r="G124" i="29"/>
  <c r="F124" i="29"/>
  <c r="G123" i="29"/>
  <c r="F123" i="29"/>
  <c r="G122" i="29"/>
  <c r="F122" i="29"/>
  <c r="E122" i="29"/>
  <c r="G121" i="29"/>
  <c r="F121" i="29"/>
  <c r="G120" i="29"/>
  <c r="F120" i="29"/>
  <c r="G119" i="29"/>
  <c r="F119" i="29"/>
  <c r="G118" i="29"/>
  <c r="F118" i="29"/>
  <c r="G117" i="29"/>
  <c r="F117" i="29"/>
  <c r="G116" i="29"/>
  <c r="F116" i="29"/>
  <c r="G115" i="29"/>
  <c r="G114" i="29"/>
  <c r="F114" i="29"/>
  <c r="G113" i="29"/>
  <c r="F113" i="29"/>
  <c r="G112" i="29"/>
  <c r="F112" i="29"/>
  <c r="G111" i="29"/>
  <c r="F111" i="29"/>
  <c r="C111" i="29"/>
  <c r="G110" i="29"/>
  <c r="F110" i="29"/>
  <c r="G109" i="29"/>
  <c r="F109" i="29"/>
  <c r="G108" i="29"/>
  <c r="F108" i="29"/>
  <c r="F107" i="29"/>
  <c r="G106" i="29"/>
  <c r="F106" i="29"/>
  <c r="G105" i="29"/>
  <c r="F105" i="29"/>
  <c r="G104" i="29"/>
  <c r="F104" i="29"/>
  <c r="G103" i="29"/>
  <c r="F103" i="29"/>
  <c r="G102" i="29"/>
  <c r="F102" i="29"/>
  <c r="C102" i="29"/>
  <c r="G101" i="29"/>
  <c r="F101" i="29"/>
  <c r="G100" i="29"/>
  <c r="F100" i="29"/>
  <c r="G99" i="29"/>
  <c r="F99" i="29"/>
  <c r="G98" i="29"/>
  <c r="F98" i="29"/>
  <c r="G97" i="29"/>
  <c r="F97" i="29"/>
  <c r="G96" i="29"/>
  <c r="F96" i="29"/>
  <c r="G95" i="29"/>
  <c r="F95" i="29"/>
  <c r="G94" i="29"/>
  <c r="F94" i="29"/>
  <c r="G93" i="29"/>
  <c r="F93" i="29"/>
  <c r="G92" i="29"/>
  <c r="F92" i="29"/>
  <c r="G91" i="29"/>
  <c r="F91" i="29"/>
  <c r="G90" i="29"/>
  <c r="F90" i="29"/>
  <c r="G89" i="29"/>
  <c r="F89" i="29"/>
  <c r="E89" i="29"/>
  <c r="G88" i="29"/>
  <c r="F88" i="29"/>
  <c r="G87" i="29"/>
  <c r="F87" i="29"/>
  <c r="G86" i="29"/>
  <c r="F86" i="29"/>
  <c r="G85" i="29"/>
  <c r="F85" i="29"/>
  <c r="G84" i="29"/>
  <c r="F84" i="29"/>
  <c r="G83" i="29"/>
  <c r="F83" i="29"/>
  <c r="F82" i="29"/>
  <c r="G81" i="29"/>
  <c r="F81" i="29"/>
  <c r="G80" i="29"/>
  <c r="F80" i="29"/>
  <c r="D80" i="29"/>
  <c r="C80" i="29"/>
  <c r="G79" i="29"/>
  <c r="F79" i="29"/>
  <c r="G78" i="29"/>
  <c r="F78" i="29"/>
  <c r="G77" i="29"/>
  <c r="F77" i="29"/>
  <c r="G76" i="29"/>
  <c r="F76" i="29"/>
  <c r="F75" i="29"/>
  <c r="G74" i="29"/>
  <c r="F74" i="29"/>
  <c r="G73" i="29"/>
  <c r="F73" i="29"/>
  <c r="F72" i="29"/>
  <c r="E72" i="29"/>
  <c r="D72" i="29"/>
  <c r="G71" i="29"/>
  <c r="F71" i="29"/>
  <c r="G70" i="29"/>
  <c r="F70" i="29"/>
  <c r="G69" i="29"/>
  <c r="G68" i="29"/>
  <c r="F68" i="29"/>
  <c r="G67" i="29"/>
  <c r="F67" i="29"/>
  <c r="G66" i="29"/>
  <c r="F66" i="29"/>
  <c r="G65" i="29"/>
  <c r="G64" i="29"/>
  <c r="F64" i="29"/>
  <c r="G63" i="29"/>
  <c r="F63" i="29"/>
  <c r="G62" i="29"/>
  <c r="F62" i="29"/>
  <c r="G61" i="29"/>
  <c r="F61" i="29"/>
  <c r="C61" i="29"/>
  <c r="G60" i="29"/>
  <c r="F60" i="29"/>
  <c r="G59" i="29"/>
  <c r="F59" i="29"/>
  <c r="G58" i="29"/>
  <c r="F58" i="29"/>
  <c r="G57" i="29"/>
  <c r="F57" i="29"/>
  <c r="G56" i="29"/>
  <c r="F56" i="29"/>
  <c r="F55" i="29"/>
  <c r="G54" i="29"/>
  <c r="F54" i="29"/>
  <c r="G53" i="29"/>
  <c r="F53" i="29"/>
  <c r="G52" i="29"/>
  <c r="F52" i="29"/>
  <c r="G51" i="29"/>
  <c r="F51" i="29"/>
  <c r="G50" i="29"/>
  <c r="F50" i="29"/>
  <c r="C50" i="29"/>
  <c r="G49" i="29"/>
  <c r="F49" i="29"/>
  <c r="G48" i="29"/>
  <c r="F48" i="29"/>
  <c r="G46" i="29"/>
  <c r="F46" i="29"/>
  <c r="F45" i="29"/>
  <c r="G44" i="29"/>
  <c r="F44" i="29"/>
  <c r="G43" i="29"/>
  <c r="F43" i="29"/>
  <c r="G42" i="29"/>
  <c r="F42" i="29"/>
  <c r="G41" i="29"/>
  <c r="F41" i="29"/>
  <c r="G40" i="29"/>
  <c r="F40" i="29"/>
  <c r="G39" i="29"/>
  <c r="F39" i="29"/>
  <c r="C39" i="29"/>
  <c r="G38" i="29"/>
  <c r="F38" i="29"/>
  <c r="G37" i="29"/>
  <c r="F37" i="29"/>
  <c r="G36" i="29"/>
  <c r="F36" i="29"/>
  <c r="G35" i="29"/>
  <c r="F35" i="29"/>
  <c r="G32" i="29"/>
  <c r="F32" i="29"/>
  <c r="G30" i="29"/>
  <c r="F30" i="29"/>
  <c r="G29" i="29"/>
  <c r="F29" i="29"/>
  <c r="G28" i="29"/>
  <c r="F28" i="29"/>
  <c r="C28" i="29"/>
  <c r="G27" i="29"/>
  <c r="F27" i="29"/>
  <c r="G26" i="29"/>
  <c r="F26" i="29"/>
  <c r="G25" i="29"/>
  <c r="F25" i="29"/>
  <c r="G24" i="29"/>
  <c r="F24" i="29"/>
  <c r="G23" i="29"/>
  <c r="F23" i="29"/>
  <c r="G22" i="29"/>
  <c r="F22" i="29"/>
  <c r="G21" i="29"/>
  <c r="F21" i="29"/>
  <c r="G20" i="29"/>
  <c r="F20" i="29"/>
  <c r="G19" i="29"/>
  <c r="F19" i="29"/>
  <c r="C19" i="29"/>
  <c r="G18" i="29"/>
  <c r="F18" i="29"/>
  <c r="G17" i="29"/>
  <c r="F17" i="29"/>
  <c r="G16" i="29"/>
  <c r="F16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7" i="29"/>
  <c r="F7" i="29"/>
  <c r="C7" i="29"/>
  <c r="G6" i="29"/>
  <c r="F6" i="29"/>
  <c r="E6" i="29"/>
  <c r="D6" i="29"/>
  <c r="C6" i="29"/>
  <c r="E13" i="36"/>
  <c r="D13" i="36"/>
  <c r="E12" i="36"/>
  <c r="D12" i="36"/>
  <c r="E11" i="36"/>
  <c r="D11" i="36"/>
  <c r="E10" i="36"/>
  <c r="D10" i="36"/>
  <c r="E9" i="36"/>
  <c r="E8" i="36"/>
  <c r="D8" i="36"/>
  <c r="E7" i="36"/>
  <c r="D7" i="36"/>
  <c r="E6" i="36"/>
  <c r="D6" i="36"/>
</calcChain>
</file>

<file path=xl/sharedStrings.xml><?xml version="1.0" encoding="utf-8"?>
<sst xmlns="http://schemas.openxmlformats.org/spreadsheetml/2006/main" count="5588" uniqueCount="2580">
  <si>
    <t>表一</t>
  </si>
  <si>
    <t>南召县2024年一般公共预算收入预算表</t>
  </si>
  <si>
    <t>单位：万元</t>
  </si>
  <si>
    <t>项   目</t>
  </si>
  <si>
    <t>2024年</t>
  </si>
  <si>
    <t>2023年</t>
  </si>
  <si>
    <t>增长%</t>
  </si>
  <si>
    <t>绝对额</t>
  </si>
  <si>
    <t>备注</t>
  </si>
  <si>
    <t>预算数</t>
  </si>
  <si>
    <t>完成数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</si>
  <si>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</si>
  <si>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</si>
  <si>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</si>
  <si>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</si>
  <si>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</si>
  <si>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</si>
  <si>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表二</t>
  </si>
  <si>
    <t xml:space="preserve"> </t>
  </si>
  <si>
    <t>2024年一般公共预算支出表</t>
  </si>
  <si>
    <t>项目</t>
  </si>
  <si>
    <t>上年预算数</t>
  </si>
  <si>
    <t>上年执行数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</si>
  <si>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</si>
  <si>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</si>
  <si>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</si>
  <si>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</si>
  <si>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</si>
  <si>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</si>
  <si>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</si>
  <si>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</si>
  <si>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</si>
  <si>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</si>
  <si>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</si>
  <si>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</si>
  <si>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</si>
  <si>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</si>
  <si>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</si>
  <si>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</si>
  <si>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</si>
  <si>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</si>
  <si>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</si>
  <si>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</si>
  <si>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</si>
  <si>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</si>
  <si>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</si>
  <si>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</si>
  <si>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</si>
  <si>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</si>
  <si>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</si>
  <si>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</si>
  <si>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</si>
  <si>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</si>
  <si>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</si>
  <si>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</si>
  <si>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</si>
  <si>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</si>
  <si>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</si>
  <si>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</si>
  <si>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</si>
  <si>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</si>
  <si>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</si>
  <si>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</si>
  <si>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</si>
  <si>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</si>
  <si>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</si>
  <si>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</si>
  <si>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</si>
  <si>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</si>
  <si>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</si>
  <si>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</si>
  <si>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</si>
  <si>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</si>
  <si>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</si>
  <si>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</si>
  <si>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</si>
  <si>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</si>
  <si>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</si>
  <si>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</si>
  <si>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</si>
  <si>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</si>
  <si>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</si>
  <si>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</si>
  <si>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</si>
  <si>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</si>
  <si>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</si>
  <si>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</si>
  <si>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</si>
  <si>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</si>
  <si>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</si>
  <si>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</si>
  <si>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</si>
  <si>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</si>
  <si>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</si>
  <si>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</si>
  <si>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</si>
  <si>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</si>
  <si>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</si>
  <si>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</si>
  <si>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</si>
  <si>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</si>
  <si>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</si>
  <si>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</si>
  <si>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</si>
  <si>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</si>
  <si>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</si>
  <si>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</si>
  <si>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</si>
  <si>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</si>
  <si>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</si>
  <si>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</si>
  <si>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</si>
  <si>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</si>
  <si>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</si>
  <si>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</si>
  <si>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</si>
  <si>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</si>
  <si>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</si>
  <si>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</si>
  <si>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</si>
  <si>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</si>
  <si>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</si>
  <si>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</si>
  <si>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</si>
  <si>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</si>
  <si>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</si>
  <si>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</si>
  <si>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</si>
  <si>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</si>
  <si>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</si>
  <si>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</si>
  <si>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</si>
  <si>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</si>
  <si>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</si>
  <si>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</si>
  <si>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</si>
  <si>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</si>
  <si>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</si>
  <si>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</si>
  <si>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</si>
  <si>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</si>
  <si>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</si>
  <si>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</si>
  <si>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</si>
  <si>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</si>
  <si>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</si>
  <si>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</si>
  <si>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</si>
  <si>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</si>
  <si>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</si>
  <si>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</si>
  <si>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</si>
  <si>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</si>
  <si>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</si>
  <si>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</si>
  <si>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</si>
  <si>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</si>
  <si>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</si>
  <si>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</si>
  <si>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</si>
  <si>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</si>
  <si>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</si>
  <si>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</si>
  <si>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</si>
  <si>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</si>
  <si>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</si>
  <si>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</si>
  <si>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</si>
  <si>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</si>
  <si>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</si>
  <si>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</si>
  <si>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</si>
  <si>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</si>
  <si>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</si>
  <si>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</si>
  <si>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</si>
  <si>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</si>
  <si>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</si>
  <si>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</si>
  <si>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</si>
  <si>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</si>
  <si>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</si>
  <si>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</si>
  <si>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</si>
  <si>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</si>
  <si>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</si>
  <si>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</si>
  <si>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</si>
  <si>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</si>
  <si>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</si>
  <si>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</si>
  <si>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</si>
  <si>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</si>
  <si>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</si>
  <si>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</si>
  <si>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</si>
  <si>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</si>
  <si>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</si>
  <si>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</si>
  <si>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</si>
  <si>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</si>
  <si>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</si>
  <si>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</si>
  <si>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</si>
  <si>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</si>
  <si>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</si>
  <si>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</si>
  <si>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</si>
  <si>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</si>
  <si>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</si>
  <si>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</si>
  <si>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</si>
  <si>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</si>
  <si>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</si>
  <si>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</si>
  <si>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</si>
  <si>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</si>
  <si>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</si>
  <si>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</si>
  <si>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</si>
  <si>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</si>
  <si>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</si>
  <si>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</si>
  <si>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</si>
  <si>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</si>
  <si>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</si>
  <si>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</si>
  <si>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</si>
  <si>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</si>
  <si>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</si>
  <si>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</si>
  <si>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</si>
  <si>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</si>
  <si>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</si>
  <si>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</si>
  <si>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</si>
  <si>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</si>
  <si>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</si>
  <si>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</si>
  <si>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</si>
  <si>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</si>
  <si>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</si>
  <si>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</si>
  <si>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</si>
  <si>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</si>
  <si>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</si>
  <si>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</si>
  <si>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</si>
  <si>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</si>
  <si>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</si>
  <si>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</si>
  <si>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</si>
  <si>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</si>
  <si>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</si>
  <si>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</si>
  <si>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</si>
  <si>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</si>
  <si>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</si>
  <si>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</si>
  <si>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</si>
  <si>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</si>
  <si>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</si>
  <si>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</si>
  <si>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</si>
  <si>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</si>
  <si>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</si>
  <si>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</si>
  <si>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</si>
  <si>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</si>
  <si>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</si>
  <si>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</si>
  <si>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</si>
  <si>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</si>
  <si>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</si>
  <si>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</si>
  <si>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</si>
  <si>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</si>
  <si>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</si>
  <si>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</si>
  <si>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</si>
  <si>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</si>
  <si>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</si>
  <si>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</si>
  <si>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</si>
  <si>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</si>
  <si>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</si>
  <si>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</si>
  <si>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</si>
  <si>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</si>
  <si>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</si>
  <si>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</si>
  <si>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</si>
  <si>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</si>
  <si>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</si>
  <si>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</si>
  <si>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</si>
  <si>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</si>
  <si>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</si>
  <si>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</si>
  <si>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</si>
  <si>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</si>
  <si>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</si>
  <si>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</si>
  <si>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</si>
  <si>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</si>
  <si>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</si>
  <si>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</si>
  <si>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</si>
  <si>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</si>
  <si>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</si>
  <si>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</si>
  <si>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</si>
  <si>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</si>
  <si>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</si>
  <si>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</si>
  <si>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</si>
  <si>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</si>
  <si>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</si>
  <si>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</si>
  <si>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</si>
  <si>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</si>
  <si>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</si>
  <si>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</si>
  <si>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</si>
  <si>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</si>
  <si>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</si>
  <si>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</si>
  <si>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</si>
  <si>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</si>
  <si>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</si>
  <si>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</si>
  <si>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</si>
  <si>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</si>
  <si>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</si>
  <si>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</si>
  <si>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</si>
  <si>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</si>
  <si>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</si>
  <si>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</si>
  <si>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</si>
  <si>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</si>
  <si>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</si>
  <si>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</si>
  <si>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</si>
  <si>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</si>
  <si>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</si>
  <si>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</si>
  <si>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</si>
  <si>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</si>
  <si>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</si>
  <si>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</si>
  <si>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</si>
  <si>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</si>
  <si>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</si>
  <si>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</si>
  <si>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</si>
  <si>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</si>
  <si>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</si>
  <si>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</si>
  <si>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</si>
  <si>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</si>
  <si>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</si>
  <si>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</si>
  <si>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</si>
  <si>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</si>
  <si>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</si>
  <si>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</si>
  <si>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</si>
  <si>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</si>
  <si>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</si>
  <si>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</si>
  <si>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</si>
  <si>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</si>
  <si>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</si>
  <si>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</si>
  <si>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</si>
  <si>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</si>
  <si>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</si>
  <si>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</si>
  <si>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</si>
  <si>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20140</t>
  </si>
  <si>
    <t xml:space="preserve">    信访事务</t>
  </si>
  <si>
    <t>2014001</t>
  </si>
  <si>
    <t>2014002</t>
  </si>
  <si>
    <t>2014003</t>
  </si>
  <si>
    <t>2014004</t>
  </si>
  <si>
    <t xml:space="preserve">      信访业务</t>
  </si>
  <si>
    <t>2014099</t>
  </si>
  <si>
    <t xml:space="preserve">      其他信访事务支出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</si>
  <si>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</si>
  <si>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</si>
  <si>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</si>
  <si>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</si>
  <si>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</si>
  <si>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</si>
  <si>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</si>
  <si>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</si>
  <si>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</si>
  <si>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</si>
  <si>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</si>
  <si>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</si>
  <si>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</si>
  <si>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</si>
  <si>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</si>
  <si>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</si>
  <si>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</si>
  <si>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</si>
  <si>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</si>
  <si>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</si>
  <si>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</si>
  <si>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</si>
  <si>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</si>
  <si>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</si>
  <si>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</si>
  <si>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</si>
  <si>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</si>
  <si>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</si>
  <si>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</si>
  <si>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</si>
  <si>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</si>
  <si>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</si>
  <si>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</si>
  <si>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</si>
  <si>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</si>
  <si>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</si>
  <si>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</si>
  <si>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</si>
  <si>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</si>
  <si>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</si>
  <si>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</si>
  <si>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</si>
  <si>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</si>
  <si>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</si>
  <si>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</si>
  <si>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</si>
  <si>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</si>
  <si>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</si>
  <si>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</si>
  <si>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</si>
  <si>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</si>
  <si>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</si>
  <si>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</si>
  <si>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</si>
  <si>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</si>
  <si>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</si>
  <si>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</si>
  <si>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</si>
  <si>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</si>
  <si>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</si>
  <si>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</si>
  <si>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</si>
  <si>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</si>
  <si>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</si>
  <si>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</si>
  <si>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</si>
  <si>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</si>
  <si>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</si>
  <si>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</si>
  <si>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</si>
  <si>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</si>
  <si>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</si>
  <si>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</si>
  <si>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</si>
  <si>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</si>
  <si>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</si>
  <si>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</si>
  <si>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</si>
  <si>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</si>
  <si>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</si>
  <si>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</si>
  <si>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</si>
  <si>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</si>
  <si>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</si>
  <si>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</si>
  <si>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</si>
  <si>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</si>
  <si>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</si>
  <si>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</si>
  <si>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</si>
  <si>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</si>
  <si>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</si>
  <si>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</si>
  <si>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</si>
  <si>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</si>
  <si>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</si>
  <si>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</si>
  <si>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</si>
  <si>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</si>
  <si>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</si>
  <si>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</si>
  <si>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</si>
  <si>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</si>
  <si>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</si>
  <si>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</si>
  <si>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</si>
  <si>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</si>
  <si>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</si>
  <si>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</si>
  <si>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</si>
  <si>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</si>
  <si>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</si>
  <si>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</si>
  <si>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</si>
  <si>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</si>
  <si>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</si>
  <si>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</si>
  <si>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</si>
  <si>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</si>
  <si>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</si>
  <si>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</si>
  <si>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</si>
  <si>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</si>
  <si>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</si>
  <si>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</si>
  <si>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</si>
  <si>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</si>
  <si>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</si>
  <si>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</si>
  <si>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</si>
  <si>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</si>
  <si>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</si>
  <si>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</si>
  <si>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</si>
  <si>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</si>
  <si>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</si>
  <si>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</si>
  <si>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</si>
  <si>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</si>
  <si>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</si>
  <si>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</si>
  <si>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</si>
  <si>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</si>
  <si>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</si>
  <si>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</si>
  <si>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</si>
  <si>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</si>
  <si>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</si>
  <si>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</si>
  <si>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</si>
  <si>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</si>
  <si>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</si>
  <si>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</si>
  <si>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</si>
  <si>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</si>
  <si>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</si>
  <si>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</si>
  <si>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</si>
  <si>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</si>
  <si>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</si>
  <si>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</si>
  <si>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</si>
  <si>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</si>
  <si>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</si>
  <si>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</si>
  <si>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</si>
  <si>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</si>
  <si>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</si>
  <si>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</si>
  <si>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</si>
  <si>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</si>
  <si>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</si>
  <si>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</si>
  <si>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</si>
  <si>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</si>
  <si>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</si>
  <si>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</si>
  <si>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</si>
  <si>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</si>
  <si>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</si>
  <si>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</si>
  <si>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</si>
  <si>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</si>
  <si>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</si>
  <si>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</si>
  <si>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</si>
  <si>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</si>
  <si>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</si>
  <si>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</si>
  <si>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</si>
  <si>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</si>
  <si>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</si>
  <si>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</si>
  <si>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</si>
  <si>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</si>
  <si>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</si>
  <si>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</si>
  <si>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</si>
  <si>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</si>
  <si>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</si>
  <si>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</si>
  <si>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</si>
  <si>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</si>
  <si>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</si>
  <si>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</si>
  <si>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</si>
  <si>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</si>
  <si>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</si>
  <si>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</si>
  <si>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</si>
  <si>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</si>
  <si>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</si>
  <si>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</si>
  <si>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</si>
  <si>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</si>
  <si>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</si>
  <si>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</si>
  <si>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</si>
  <si>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</si>
  <si>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</si>
  <si>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</si>
  <si>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</si>
  <si>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</si>
  <si>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</si>
  <si>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</si>
  <si>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</si>
  <si>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</si>
  <si>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</si>
  <si>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</si>
  <si>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</si>
  <si>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</si>
  <si>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</si>
  <si>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</si>
  <si>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</si>
  <si>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</si>
  <si>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</si>
  <si>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</si>
  <si>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</si>
  <si>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</si>
  <si>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</si>
  <si>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</si>
  <si>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</si>
  <si>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</si>
  <si>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</si>
  <si>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</si>
  <si>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</si>
  <si>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</si>
  <si>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</si>
  <si>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</si>
  <si>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</si>
  <si>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</si>
  <si>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</si>
  <si>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</si>
  <si>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</si>
  <si>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</si>
  <si>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</si>
  <si>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</si>
  <si>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</si>
  <si>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</si>
  <si>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</si>
  <si>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</si>
  <si>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</si>
  <si>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</si>
  <si>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</si>
  <si>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</si>
  <si>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</si>
  <si>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</si>
  <si>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</si>
  <si>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</si>
  <si>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</si>
  <si>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</si>
  <si>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</si>
  <si>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</si>
  <si>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</si>
  <si>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</si>
  <si>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</si>
  <si>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</si>
  <si>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</si>
  <si>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</si>
  <si>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</si>
  <si>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</si>
  <si>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</si>
  <si>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</si>
  <si>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</si>
  <si>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</si>
  <si>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</si>
  <si>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</si>
  <si>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</si>
  <si>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</si>
  <si>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</si>
  <si>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</si>
  <si>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</si>
  <si>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</si>
  <si>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</si>
  <si>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</si>
  <si>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</si>
  <si>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</si>
  <si>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</si>
  <si>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</si>
  <si>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</si>
  <si>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</si>
  <si>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</si>
  <si>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</si>
  <si>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</si>
  <si>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</si>
  <si>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</si>
  <si>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</si>
  <si>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</si>
  <si>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</si>
  <si>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</si>
  <si>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</si>
  <si>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</si>
  <si>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</si>
  <si>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</si>
  <si>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</si>
  <si>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</si>
  <si>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</si>
  <si>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</si>
  <si>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</si>
  <si>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</si>
  <si>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</si>
  <si>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</si>
  <si>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</si>
  <si>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</si>
  <si>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</si>
  <si>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</si>
  <si>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</si>
  <si>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</si>
  <si>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</si>
  <si>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</si>
  <si>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</si>
  <si>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</si>
  <si>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</si>
  <si>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</si>
  <si>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</si>
  <si>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</si>
  <si>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</si>
  <si>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</si>
  <si>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</si>
  <si>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</si>
  <si>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</si>
  <si>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</si>
  <si>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</si>
  <si>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</si>
  <si>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</si>
  <si>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</si>
  <si>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</si>
  <si>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</si>
  <si>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</si>
  <si>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</si>
  <si>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</si>
  <si>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</si>
  <si>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</si>
  <si>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</si>
  <si>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</si>
  <si>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</si>
  <si>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</si>
  <si>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</si>
  <si>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</si>
  <si>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</si>
  <si>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</si>
  <si>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</si>
  <si>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</si>
  <si>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</si>
  <si>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</si>
  <si>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</si>
  <si>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</si>
  <si>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</si>
  <si>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</si>
  <si>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</si>
  <si>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</si>
  <si>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</si>
  <si>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</si>
  <si>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</si>
  <si>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</si>
  <si>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</si>
  <si>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</si>
  <si>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</si>
  <si>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</si>
  <si>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</si>
  <si>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</si>
  <si>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</si>
  <si>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</si>
  <si>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</si>
  <si>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</si>
  <si>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</si>
  <si>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</si>
  <si>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</si>
  <si>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</si>
  <si>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</si>
  <si>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</si>
  <si>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</si>
  <si>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</si>
  <si>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</si>
  <si>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</si>
  <si>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</si>
  <si>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</si>
  <si>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</si>
  <si>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</si>
  <si>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</si>
  <si>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</si>
  <si>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</si>
  <si>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</si>
  <si>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</si>
  <si>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</si>
  <si>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</si>
  <si>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</si>
  <si>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</si>
  <si>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</si>
  <si>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</si>
  <si>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</si>
  <si>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</si>
  <si>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</si>
  <si>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</si>
  <si>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</si>
  <si>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</si>
  <si>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</si>
  <si>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</si>
  <si>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</si>
  <si>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</si>
  <si>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</si>
  <si>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</si>
  <si>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</si>
  <si>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</si>
  <si>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</si>
  <si>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</si>
  <si>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</si>
  <si>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</si>
  <si>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</si>
  <si>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</si>
  <si>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</si>
  <si>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</si>
  <si>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</si>
  <si>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</si>
  <si>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</si>
  <si>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</si>
  <si>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</si>
  <si>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</si>
  <si>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</si>
  <si>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</si>
  <si>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</si>
  <si>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</si>
  <si>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</si>
  <si>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</si>
  <si>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</si>
  <si>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</si>
  <si>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</si>
  <si>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</si>
  <si>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</si>
  <si>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</si>
  <si>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</si>
  <si>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</si>
  <si>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</si>
  <si>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</si>
  <si>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</si>
  <si>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</si>
  <si>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</si>
  <si>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</si>
  <si>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</si>
  <si>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</si>
  <si>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</si>
  <si>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</si>
  <si>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</si>
  <si>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</si>
  <si>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</si>
  <si>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</si>
  <si>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</si>
  <si>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</si>
  <si>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</si>
  <si>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</si>
  <si>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</si>
  <si>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</si>
  <si>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</si>
  <si>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</si>
  <si>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</si>
  <si>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</si>
  <si>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</si>
  <si>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</si>
  <si>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</si>
  <si>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</si>
  <si>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</si>
  <si>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</si>
  <si>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</si>
  <si>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</si>
  <si>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</si>
  <si>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</si>
  <si>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</si>
  <si>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</si>
  <si>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</si>
  <si>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</si>
  <si>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</si>
  <si>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</si>
  <si>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</si>
  <si>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</si>
  <si>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</si>
  <si>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</si>
  <si>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</si>
  <si>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</si>
  <si>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</si>
  <si>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</si>
  <si>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</si>
  <si>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</si>
  <si>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</si>
  <si>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</si>
  <si>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</si>
  <si>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</si>
  <si>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</si>
  <si>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</si>
  <si>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</si>
  <si>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</si>
  <si>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</si>
  <si>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</si>
  <si>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</si>
  <si>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</si>
  <si>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</si>
  <si>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</si>
  <si>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</si>
  <si>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</si>
  <si>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</si>
  <si>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</si>
  <si>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</si>
  <si>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</si>
  <si>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</si>
  <si>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</si>
  <si>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</si>
  <si>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</si>
  <si>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</si>
  <si>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</si>
  <si>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</si>
  <si>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</si>
  <si>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</si>
  <si>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</si>
  <si>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</si>
  <si>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</si>
  <si>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</si>
  <si>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</si>
  <si>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</si>
  <si>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</si>
  <si>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</si>
  <si>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</si>
  <si>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</si>
  <si>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</si>
  <si>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</si>
  <si>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</si>
  <si>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</si>
  <si>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</si>
  <si>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</si>
  <si>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</si>
  <si>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</si>
  <si>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</si>
  <si>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</si>
  <si>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</si>
  <si>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</si>
  <si>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</si>
  <si>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</si>
  <si>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</si>
  <si>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</si>
  <si>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</si>
  <si>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</si>
  <si>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</si>
  <si>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</si>
  <si>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</si>
  <si>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</si>
  <si>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</si>
  <si>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</si>
  <si>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</si>
  <si>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</si>
  <si>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</si>
  <si>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</si>
  <si>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</si>
  <si>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</si>
  <si>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</si>
  <si>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</si>
  <si>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</si>
  <si>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</si>
  <si>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</si>
  <si>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</si>
  <si>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</si>
  <si>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</si>
  <si>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</si>
  <si>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</si>
  <si>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</si>
  <si>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</si>
  <si>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</si>
  <si>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</si>
  <si>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</si>
  <si>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</si>
  <si>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</si>
  <si>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</si>
  <si>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</si>
  <si>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</si>
  <si>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</si>
  <si>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</si>
  <si>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</si>
  <si>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</si>
  <si>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</si>
  <si>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</si>
  <si>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</si>
  <si>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</si>
  <si>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</si>
  <si>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</si>
  <si>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</si>
  <si>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</si>
  <si>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</si>
  <si>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</si>
  <si>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</si>
  <si>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</si>
  <si>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</si>
  <si>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</si>
  <si>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</si>
  <si>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</si>
  <si>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</si>
  <si>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</si>
  <si>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</si>
  <si>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</si>
  <si>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</si>
  <si>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</si>
  <si>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</si>
  <si>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</si>
  <si>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</si>
  <si>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</si>
  <si>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</si>
  <si>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</si>
  <si>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</si>
  <si>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</si>
  <si>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</si>
  <si>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</si>
  <si>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</si>
  <si>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</si>
  <si>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</si>
  <si>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</si>
  <si>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</si>
  <si>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</si>
  <si>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</si>
  <si>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</si>
  <si>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</si>
  <si>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</si>
  <si>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</si>
  <si>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</si>
  <si>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</si>
  <si>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</si>
  <si>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</si>
  <si>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</si>
  <si>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</si>
  <si>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</si>
  <si>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</si>
  <si>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</si>
  <si>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</si>
  <si>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</si>
  <si>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</si>
  <si>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</si>
  <si>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</si>
  <si>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</si>
  <si>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</si>
  <si>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</si>
  <si>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</si>
  <si>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</si>
  <si>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</si>
  <si>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</si>
  <si>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</si>
  <si>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</si>
  <si>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</si>
  <si>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</si>
  <si>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</si>
  <si>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</si>
  <si>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</si>
  <si>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</si>
  <si>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</si>
  <si>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</si>
  <si>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</si>
  <si>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</si>
  <si>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</si>
  <si>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</si>
  <si>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</si>
  <si>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</si>
  <si>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</si>
  <si>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</si>
  <si>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</si>
  <si>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</si>
  <si>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</si>
  <si>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</si>
  <si>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</si>
  <si>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</si>
  <si>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</si>
  <si>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</si>
  <si>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</si>
  <si>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</si>
  <si>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</si>
  <si>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</si>
  <si>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</si>
  <si>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</si>
  <si>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</si>
  <si>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</si>
  <si>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</si>
  <si>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</si>
  <si>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</si>
  <si>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</si>
  <si>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</si>
  <si>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</si>
  <si>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</si>
  <si>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</si>
  <si>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</si>
  <si>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</si>
  <si>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</si>
  <si>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</si>
  <si>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</si>
  <si>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</si>
  <si>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</si>
  <si>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</si>
  <si>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</si>
  <si>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</si>
  <si>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</si>
  <si>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</si>
  <si>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</si>
  <si>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</si>
  <si>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</si>
  <si>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</si>
  <si>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</si>
  <si>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</si>
  <si>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</si>
  <si>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</si>
  <si>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</si>
  <si>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</si>
  <si>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</si>
  <si>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</si>
  <si>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</si>
  <si>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</si>
  <si>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</si>
  <si>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</si>
  <si>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</si>
  <si>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</si>
  <si>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</si>
  <si>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</si>
  <si>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</si>
  <si>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</si>
  <si>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</si>
  <si>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</si>
  <si>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</si>
  <si>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</si>
  <si>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</si>
  <si>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</si>
  <si>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</si>
  <si>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</si>
  <si>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</si>
  <si>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</si>
  <si>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</si>
  <si>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</si>
  <si>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</si>
  <si>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</si>
  <si>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</si>
  <si>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</si>
  <si>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</si>
  <si>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</si>
  <si>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</si>
  <si>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</si>
  <si>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</si>
  <si>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</si>
  <si>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</si>
  <si>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</si>
  <si>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</si>
  <si>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</si>
  <si>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</si>
  <si>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</si>
  <si>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</si>
  <si>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</si>
  <si>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</si>
  <si>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</si>
  <si>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</si>
  <si>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</si>
  <si>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</si>
  <si>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</si>
  <si>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</si>
  <si>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</si>
  <si>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</si>
  <si>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</si>
  <si>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</si>
  <si>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</si>
  <si>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</si>
  <si>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</si>
  <si>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</si>
  <si>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</si>
  <si>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</si>
  <si>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</si>
  <si>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</si>
  <si>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</si>
  <si>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</si>
  <si>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</si>
  <si>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</si>
  <si>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</si>
  <si>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</si>
  <si>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</si>
  <si>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</si>
  <si>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</si>
  <si>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</si>
  <si>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</si>
  <si>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</si>
  <si>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</si>
  <si>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</si>
  <si>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</si>
  <si>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</si>
  <si>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</si>
  <si>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</si>
  <si>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</si>
  <si>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</si>
  <si>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</si>
  <si>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</si>
  <si>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</si>
  <si>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</si>
  <si>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</si>
  <si>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</si>
  <si>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</si>
  <si>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</si>
  <si>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</si>
  <si>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</si>
  <si>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</si>
  <si>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</si>
  <si>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</si>
  <si>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</si>
  <si>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</si>
  <si>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</si>
  <si>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</si>
  <si>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</si>
  <si>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</si>
  <si>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</si>
  <si>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</si>
  <si>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</si>
  <si>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</si>
  <si>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</si>
  <si>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</si>
  <si>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</si>
  <si>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</si>
  <si>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</si>
  <si>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</si>
  <si>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</si>
  <si>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</si>
  <si>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</si>
  <si>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</si>
  <si>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</si>
  <si>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</si>
  <si>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</si>
  <si>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</si>
  <si>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</si>
  <si>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</si>
  <si>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</si>
  <si>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</si>
  <si>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</si>
  <si>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</si>
  <si>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</si>
  <si>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</si>
  <si>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</si>
  <si>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</si>
  <si>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</si>
  <si>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</si>
  <si>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</si>
  <si>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</si>
  <si>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</si>
  <si>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</si>
  <si>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</si>
  <si>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</si>
  <si>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</si>
  <si>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</si>
  <si>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</si>
  <si>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</si>
  <si>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</si>
  <si>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</si>
  <si>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</si>
  <si>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</si>
  <si>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</si>
  <si>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</si>
  <si>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</si>
  <si>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</si>
  <si>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</si>
  <si>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</si>
  <si>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</si>
  <si>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</si>
  <si>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</si>
  <si>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</si>
  <si>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</si>
  <si>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</si>
  <si>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</si>
  <si>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</si>
  <si>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</si>
  <si>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</si>
  <si>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</si>
  <si>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</si>
  <si>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</si>
  <si>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</si>
  <si>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</si>
  <si>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</si>
  <si>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</si>
  <si>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</si>
  <si>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</si>
  <si>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</si>
  <si>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</si>
  <si>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</si>
  <si>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</si>
  <si>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</si>
  <si>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</si>
  <si>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</si>
  <si>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</si>
  <si>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</si>
  <si>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</si>
  <si>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</si>
  <si>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</si>
  <si>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</si>
  <si>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</si>
  <si>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</si>
  <si>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</si>
  <si>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</si>
  <si>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</si>
  <si>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</si>
  <si>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</si>
  <si>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</si>
  <si>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</si>
  <si>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</si>
  <si>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</si>
  <si>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</si>
  <si>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</si>
  <si>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</si>
  <si>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</si>
  <si>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</si>
  <si>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</si>
  <si>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</si>
  <si>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</si>
  <si>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</si>
  <si>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</si>
  <si>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</si>
  <si>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</si>
  <si>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</si>
  <si>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</si>
  <si>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</si>
  <si>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</si>
  <si>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</si>
  <si>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</si>
  <si>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</si>
  <si>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</si>
  <si>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</si>
  <si>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</si>
  <si>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</si>
  <si>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</si>
  <si>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</si>
  <si>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</si>
  <si>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</si>
  <si>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</si>
  <si>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</si>
  <si>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</si>
  <si>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</si>
  <si>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</si>
  <si>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</si>
  <si>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</si>
  <si>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</si>
  <si>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</si>
  <si>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</si>
  <si>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</si>
  <si>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</si>
  <si>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</si>
  <si>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</si>
  <si>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</si>
  <si>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</si>
  <si>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</si>
  <si>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</si>
  <si>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</si>
  <si>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</si>
  <si>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</si>
  <si>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</si>
  <si>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</si>
  <si>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</si>
  <si>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</si>
  <si>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</si>
  <si>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</si>
  <si>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</si>
  <si>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</si>
  <si>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</si>
  <si>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</si>
  <si>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</si>
  <si>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</si>
  <si>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</si>
  <si>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</si>
  <si>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</si>
  <si>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</si>
  <si>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</si>
  <si>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</si>
  <si>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</si>
  <si>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</si>
  <si>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</si>
  <si>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</si>
  <si>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</si>
  <si>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</si>
  <si>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</si>
  <si>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</si>
  <si>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</si>
  <si>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</si>
  <si>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</si>
  <si>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</si>
  <si>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</si>
  <si>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</si>
  <si>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</si>
  <si>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</si>
  <si>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</si>
  <si>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</si>
  <si>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</si>
  <si>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</si>
  <si>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</si>
  <si>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</si>
  <si>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</si>
  <si>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</si>
  <si>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</si>
  <si>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</si>
  <si>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</si>
  <si>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</si>
  <si>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</si>
  <si>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</si>
  <si>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</si>
  <si>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</si>
  <si>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</si>
  <si>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</si>
  <si>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</si>
  <si>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</si>
  <si>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</si>
  <si>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</si>
  <si>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</si>
  <si>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</si>
  <si>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</si>
  <si>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</si>
  <si>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</si>
  <si>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</si>
  <si>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</si>
  <si>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</si>
  <si>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</si>
  <si>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</si>
  <si>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</si>
  <si>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</si>
  <si>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</si>
  <si>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</si>
  <si>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</si>
  <si>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</si>
  <si>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</si>
  <si>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</si>
  <si>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</si>
  <si>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</si>
  <si>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</si>
  <si>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</si>
  <si>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</si>
  <si>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</si>
  <si>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</si>
  <si>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</si>
  <si>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</si>
  <si>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</si>
  <si>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</si>
  <si>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</si>
  <si>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</si>
  <si>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</si>
  <si>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</si>
  <si>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</si>
  <si>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</si>
  <si>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</si>
  <si>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</si>
  <si>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</si>
  <si>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</si>
  <si>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</si>
  <si>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</si>
  <si>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</si>
  <si>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</si>
  <si>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</si>
  <si>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</si>
  <si>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</si>
  <si>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</si>
  <si>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</si>
  <si>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</si>
  <si>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</si>
  <si>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</si>
  <si>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</si>
  <si>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</si>
  <si>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</si>
  <si>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</si>
  <si>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</si>
  <si>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</si>
  <si>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</si>
  <si>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</si>
  <si>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</si>
  <si>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</si>
  <si>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</si>
  <si>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</si>
  <si>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</si>
  <si>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</si>
  <si>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</si>
  <si>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</si>
  <si>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</si>
  <si>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</si>
  <si>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</si>
  <si>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</si>
  <si>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</si>
  <si>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</si>
  <si>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</si>
  <si>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</si>
  <si>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</si>
  <si>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</si>
  <si>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</si>
  <si>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</si>
  <si>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</si>
  <si>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</si>
  <si>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</si>
  <si>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</si>
  <si>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</si>
  <si>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</si>
  <si>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</si>
  <si>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</si>
  <si>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</si>
  <si>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</si>
  <si>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</si>
  <si>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</si>
  <si>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</si>
  <si>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</si>
  <si>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</si>
  <si>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</si>
  <si>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</si>
  <si>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</si>
  <si>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</si>
  <si>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</si>
  <si>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</si>
  <si>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</si>
  <si>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</si>
  <si>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</si>
  <si>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</si>
  <si>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</si>
  <si>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</si>
  <si>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</si>
  <si>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</si>
  <si>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</si>
  <si>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</si>
  <si>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</si>
  <si>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</si>
  <si>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</si>
  <si>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</si>
  <si>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</si>
  <si>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</si>
  <si>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</si>
  <si>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</si>
  <si>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</si>
  <si>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</si>
  <si>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</si>
  <si>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</si>
  <si>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</si>
  <si>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</si>
  <si>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</si>
  <si>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</si>
  <si>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</si>
  <si>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</si>
  <si>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</si>
  <si>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</si>
  <si>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</si>
  <si>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</si>
  <si>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</si>
  <si>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</si>
  <si>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</si>
  <si>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</si>
  <si>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</si>
  <si>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</si>
  <si>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</si>
  <si>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</si>
  <si>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</si>
  <si>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</si>
  <si>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</si>
  <si>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</si>
  <si>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</si>
  <si>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</si>
  <si>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</si>
  <si>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</si>
  <si>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</si>
  <si>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</si>
  <si>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</si>
  <si>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</si>
  <si>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</si>
  <si>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</si>
  <si>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</si>
  <si>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</si>
  <si>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</si>
  <si>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</si>
  <si>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</si>
  <si>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</si>
  <si>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</si>
  <si>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</si>
  <si>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</si>
  <si>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</si>
  <si>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</si>
  <si>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</si>
  <si>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</si>
  <si>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</si>
  <si>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</si>
  <si>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</si>
  <si>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</si>
  <si>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</si>
  <si>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</si>
  <si>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</si>
  <si>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</si>
  <si>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</si>
  <si>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</si>
  <si>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</si>
  <si>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</si>
  <si>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</si>
  <si>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</si>
  <si>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</si>
  <si>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</si>
  <si>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</si>
  <si>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</si>
  <si>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</si>
  <si>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</si>
  <si>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</si>
  <si>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</si>
  <si>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</si>
  <si>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</si>
  <si>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</si>
  <si>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</si>
  <si>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</si>
  <si>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</si>
  <si>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</si>
  <si>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</si>
  <si>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</si>
  <si>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</si>
  <si>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</si>
  <si>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</si>
  <si>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</si>
  <si>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</si>
  <si>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</si>
  <si>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</si>
  <si>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</si>
  <si>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</si>
  <si>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</si>
  <si>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</si>
  <si>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</si>
  <si>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</si>
  <si>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</si>
  <si>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</si>
  <si>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</si>
  <si>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</si>
  <si>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</si>
  <si>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</si>
  <si>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</si>
  <si>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</si>
  <si>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</si>
  <si>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</si>
  <si>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</si>
  <si>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</si>
  <si>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</si>
  <si>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</si>
  <si>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</si>
  <si>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</si>
  <si>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</si>
  <si>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</si>
  <si>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</si>
  <si>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</si>
  <si>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</si>
  <si>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</si>
  <si>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</si>
  <si>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</si>
  <si>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</si>
  <si>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</si>
  <si>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</si>
  <si>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</si>
  <si>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</si>
  <si>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</si>
  <si>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</si>
  <si>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</si>
  <si>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</si>
  <si>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</si>
  <si>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</si>
  <si>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</si>
  <si>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</si>
  <si>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</si>
  <si>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</si>
  <si>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</si>
  <si>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</si>
  <si>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</si>
  <si>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</si>
  <si>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</si>
  <si>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</si>
  <si>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</si>
  <si>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</si>
  <si>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</si>
  <si>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</si>
  <si>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</si>
  <si>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</si>
  <si>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</si>
  <si>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</si>
  <si>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</si>
  <si>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</si>
  <si>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</si>
  <si>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</si>
  <si>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</si>
  <si>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</si>
  <si>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</si>
  <si>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</si>
  <si>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</si>
  <si>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</si>
  <si>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</si>
  <si>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</si>
  <si>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</si>
  <si>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</si>
  <si>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</si>
  <si>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</si>
  <si>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</si>
  <si>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</si>
  <si>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</si>
  <si>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</si>
  <si>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</si>
  <si>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</si>
  <si>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</si>
  <si>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</si>
  <si>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</si>
  <si>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</si>
  <si>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</si>
  <si>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</si>
  <si>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</si>
  <si>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</si>
  <si>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</si>
  <si>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</si>
  <si>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</si>
  <si>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</si>
  <si>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</si>
  <si>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</si>
  <si>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</si>
  <si>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</si>
  <si>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</si>
  <si>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</si>
  <si>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</si>
  <si>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</si>
  <si>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</si>
  <si>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</si>
  <si>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</si>
  <si>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</si>
  <si>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</si>
  <si>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</si>
  <si>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</si>
  <si>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</si>
  <si>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</si>
  <si>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</si>
  <si>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</si>
  <si>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</si>
  <si>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</si>
  <si>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</si>
  <si>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</si>
  <si>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</si>
  <si>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</si>
  <si>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</si>
  <si>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</si>
  <si>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</si>
  <si>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</si>
  <si>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</si>
  <si>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</si>
  <si>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</si>
  <si>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</si>
  <si>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</si>
  <si>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</si>
  <si>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</si>
  <si>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</si>
  <si>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</si>
  <si>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</si>
  <si>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</si>
  <si>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</si>
  <si>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</si>
  <si>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</si>
  <si>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</si>
  <si>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</si>
  <si>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</si>
  <si>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</si>
  <si>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</si>
  <si>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</si>
  <si>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</si>
  <si>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</si>
  <si>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</si>
  <si>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</si>
  <si>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</si>
  <si>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</si>
  <si>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</si>
  <si>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</si>
  <si>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</si>
  <si>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</si>
  <si>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</si>
  <si>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</si>
  <si>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</si>
  <si>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</si>
  <si>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</si>
  <si>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</si>
  <si>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</si>
  <si>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</si>
  <si>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</si>
  <si>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</si>
  <si>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</si>
  <si>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</si>
  <si>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</si>
  <si>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</si>
  <si>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</si>
  <si>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</si>
  <si>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</si>
  <si>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</si>
  <si>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</si>
  <si>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</si>
  <si>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</si>
  <si>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</si>
  <si>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</si>
  <si>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</si>
  <si>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</si>
  <si>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</si>
  <si>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</si>
  <si>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</si>
  <si>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</si>
  <si>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</si>
  <si>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</si>
  <si>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</si>
  <si>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</si>
  <si>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</si>
  <si>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</si>
  <si>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</si>
  <si>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</si>
  <si>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</si>
  <si>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</si>
  <si>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</si>
  <si>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</si>
  <si>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</si>
  <si>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</si>
  <si>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</si>
  <si>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</si>
  <si>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</si>
  <si>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</si>
  <si>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</si>
  <si>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</si>
  <si>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</si>
  <si>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</si>
  <si>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</si>
  <si>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</si>
  <si>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</si>
  <si>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</si>
  <si>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</si>
  <si>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</si>
  <si>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</si>
  <si>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</si>
  <si>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</si>
  <si>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</si>
  <si>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</si>
  <si>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</si>
  <si>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</si>
  <si>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</si>
  <si>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</si>
  <si>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</si>
  <si>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</si>
  <si>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</si>
  <si>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</si>
  <si>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</si>
  <si>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</si>
  <si>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</si>
  <si>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</si>
  <si>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</si>
  <si>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</si>
  <si>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</si>
  <si>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</si>
  <si>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</si>
  <si>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</si>
  <si>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</si>
  <si>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</si>
  <si>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</si>
  <si>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</si>
  <si>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</si>
  <si>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</si>
  <si>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</si>
  <si>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</si>
  <si>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</si>
  <si>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</si>
  <si>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</si>
  <si>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</si>
  <si>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</si>
  <si>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</si>
  <si>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</si>
  <si>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</si>
  <si>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</si>
  <si>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</si>
  <si>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</si>
  <si>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</si>
  <si>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</si>
  <si>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</si>
  <si>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</si>
  <si>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</si>
  <si>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</si>
  <si>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</si>
  <si>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</si>
  <si>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</si>
  <si>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</si>
  <si>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</si>
  <si>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</si>
  <si>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</si>
  <si>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</si>
  <si>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</si>
  <si>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</si>
  <si>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</si>
  <si>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</si>
  <si>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</si>
  <si>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</si>
  <si>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</si>
  <si>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</si>
  <si>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</si>
  <si>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</si>
  <si>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</si>
  <si>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</si>
  <si>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</si>
  <si>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</si>
  <si>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</si>
  <si>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</si>
  <si>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</si>
  <si>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</si>
  <si>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</si>
  <si>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</si>
  <si>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</si>
  <si>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</si>
  <si>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</si>
  <si>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</si>
  <si>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</si>
  <si>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</si>
  <si>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</si>
  <si>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</si>
  <si>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</si>
  <si>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</si>
  <si>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</si>
  <si>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</si>
  <si>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</si>
  <si>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</si>
  <si>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</si>
  <si>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</si>
  <si>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</si>
  <si>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</si>
  <si>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</si>
  <si>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</si>
  <si>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</si>
  <si>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</si>
  <si>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</si>
  <si>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</si>
  <si>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</si>
  <si>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</si>
  <si>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</si>
  <si>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</si>
  <si>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</si>
  <si>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</si>
  <si>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</si>
  <si>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</si>
  <si>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</si>
  <si>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</si>
  <si>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</si>
  <si>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</si>
  <si>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</si>
  <si>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</si>
  <si>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</si>
  <si>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</si>
  <si>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</si>
  <si>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</si>
  <si>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</si>
  <si>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</si>
  <si>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</si>
  <si>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</si>
  <si>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</si>
  <si>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</si>
  <si>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</si>
  <si>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</si>
  <si>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</si>
  <si>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</si>
  <si>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</si>
  <si>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</si>
  <si>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</si>
  <si>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</si>
  <si>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</si>
  <si>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</si>
  <si>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</si>
  <si>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</si>
  <si>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</si>
  <si>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</si>
  <si>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</si>
  <si>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</si>
  <si>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</si>
  <si>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</si>
  <si>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</si>
  <si>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</si>
  <si>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</si>
  <si>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</si>
  <si>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</si>
  <si>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</si>
  <si>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</si>
  <si>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</si>
  <si>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</si>
  <si>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</si>
  <si>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</si>
  <si>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</si>
  <si>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</si>
  <si>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</si>
  <si>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</si>
  <si>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</si>
  <si>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</si>
  <si>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</si>
  <si>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</si>
  <si>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</si>
  <si>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</si>
  <si>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</si>
  <si>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</si>
  <si>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</si>
  <si>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</si>
  <si>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</si>
  <si>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</si>
  <si>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</si>
  <si>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</si>
  <si>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</si>
  <si>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</si>
  <si>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</si>
  <si>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</si>
  <si>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</si>
  <si>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</si>
  <si>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</si>
  <si>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</si>
  <si>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</si>
  <si>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</si>
  <si>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</si>
  <si>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</si>
  <si>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</si>
  <si>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</si>
  <si>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</si>
  <si>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</si>
  <si>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</si>
  <si>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</si>
  <si>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</si>
  <si>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</si>
  <si>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</si>
  <si>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</si>
  <si>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</si>
  <si>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</si>
  <si>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</si>
  <si>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</si>
  <si>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</si>
  <si>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</si>
  <si>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</si>
  <si>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</si>
  <si>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</si>
  <si>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</si>
  <si>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</si>
  <si>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</si>
  <si>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</si>
  <si>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</si>
  <si>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</si>
  <si>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</si>
  <si>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</si>
  <si>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</si>
  <si>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</si>
  <si>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</si>
  <si>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</si>
  <si>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</si>
  <si>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</si>
  <si>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</si>
  <si>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</si>
  <si>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</si>
  <si>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</si>
  <si>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</si>
  <si>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</si>
  <si>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</si>
  <si>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</si>
  <si>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</si>
  <si>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</si>
  <si>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</si>
  <si>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</si>
  <si>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</si>
  <si>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</si>
  <si>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</si>
  <si>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</si>
  <si>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</si>
  <si>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</si>
  <si>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</si>
  <si>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</si>
  <si>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</si>
  <si>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</si>
  <si>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</si>
  <si>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</si>
  <si>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</si>
  <si>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</si>
  <si>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</si>
  <si>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</si>
  <si>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</si>
  <si>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</si>
  <si>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</si>
  <si>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</si>
  <si>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</si>
  <si>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</si>
  <si>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</si>
  <si>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</si>
  <si>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</si>
  <si>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</si>
  <si>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</si>
  <si>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</si>
  <si>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</si>
  <si>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</si>
  <si>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</si>
  <si>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</si>
  <si>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</si>
  <si>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</si>
  <si>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</si>
  <si>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</si>
  <si>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</si>
  <si>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</si>
  <si>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</si>
  <si>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</si>
  <si>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</si>
  <si>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</si>
  <si>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</si>
  <si>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</si>
  <si>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</si>
  <si>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</si>
  <si>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</si>
  <si>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</si>
  <si>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</si>
  <si>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</si>
  <si>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</si>
  <si>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</si>
  <si>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</si>
  <si>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</si>
  <si>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</si>
  <si>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</si>
  <si>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</si>
  <si>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</si>
  <si>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</si>
  <si>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</si>
  <si>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</si>
  <si>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</si>
  <si>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</si>
  <si>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</si>
  <si>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</si>
  <si>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</si>
  <si>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</si>
  <si>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</si>
  <si>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</si>
  <si>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</si>
  <si>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</si>
  <si>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</si>
  <si>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</si>
  <si>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</si>
  <si>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</si>
  <si>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</si>
  <si>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</si>
  <si>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</si>
  <si>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</si>
  <si>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</si>
  <si>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</si>
  <si>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</si>
  <si>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</si>
  <si>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</si>
  <si>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</si>
  <si>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</si>
  <si>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</si>
  <si>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</si>
  <si>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</si>
  <si>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</si>
  <si>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</si>
  <si>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</si>
  <si>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</si>
  <si>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</si>
  <si>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</si>
  <si>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</si>
  <si>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</si>
  <si>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</si>
  <si>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</si>
  <si>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</si>
  <si>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</si>
  <si>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</si>
  <si>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</si>
  <si>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</si>
  <si>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</si>
  <si>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</si>
  <si>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</si>
  <si>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</si>
  <si>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</si>
  <si>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</si>
  <si>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</si>
  <si>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</si>
  <si>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</si>
  <si>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</si>
  <si>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</si>
  <si>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</si>
  <si>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</si>
  <si>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</si>
  <si>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</si>
  <si>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</si>
  <si>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</si>
  <si>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</si>
  <si>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</si>
  <si>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</si>
  <si>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</si>
  <si>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</si>
  <si>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</si>
  <si>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</si>
  <si>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</si>
  <si>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</si>
  <si>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</si>
  <si>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</si>
  <si>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</si>
  <si>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</si>
  <si>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</si>
  <si>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</si>
  <si>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</si>
  <si>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</si>
  <si>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</si>
  <si>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</si>
  <si>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</si>
  <si>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</si>
  <si>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</si>
  <si>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</si>
  <si>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</si>
  <si>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</si>
  <si>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</si>
  <si>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</si>
  <si>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</si>
  <si>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</si>
  <si>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</si>
  <si>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</si>
  <si>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</si>
  <si>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</si>
  <si>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</si>
  <si>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</si>
  <si>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</si>
  <si>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</si>
  <si>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</si>
  <si>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</si>
  <si>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</si>
  <si>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</si>
  <si>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</si>
  <si>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</si>
  <si>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</si>
  <si>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</si>
  <si>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</si>
  <si>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</si>
  <si>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</si>
  <si>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</si>
  <si>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</si>
  <si>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</si>
  <si>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</si>
  <si>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</si>
  <si>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</si>
  <si>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</si>
  <si>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</si>
  <si>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</si>
  <si>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</si>
  <si>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</si>
  <si>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</si>
  <si>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</si>
  <si>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</si>
  <si>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</si>
  <si>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</si>
  <si>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</si>
  <si>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</si>
  <si>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</si>
  <si>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</si>
  <si>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</si>
  <si>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</si>
  <si>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</si>
  <si>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</si>
  <si>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</si>
  <si>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</si>
  <si>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</si>
  <si>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</si>
  <si>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</si>
  <si>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</si>
  <si>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</si>
  <si>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</si>
  <si>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</si>
  <si>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</si>
  <si>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</si>
  <si>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</si>
  <si>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</si>
  <si>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</si>
  <si>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</si>
  <si>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</si>
  <si>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</si>
  <si>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</si>
  <si>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</si>
  <si>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</si>
  <si>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</si>
  <si>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</si>
  <si>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</si>
  <si>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</si>
  <si>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</si>
  <si>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</si>
  <si>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</si>
  <si>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</si>
  <si>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</si>
  <si>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</si>
  <si>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</si>
  <si>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</si>
  <si>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</si>
  <si>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</si>
  <si>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</si>
  <si>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</si>
  <si>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</si>
  <si>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</si>
  <si>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</si>
  <si>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</si>
  <si>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</si>
  <si>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</si>
  <si>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</si>
  <si>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</si>
  <si>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支出总计</t>
  </si>
  <si>
    <t>表三</t>
  </si>
  <si>
    <t>2024年一般公共预算支出表（本级)</t>
  </si>
  <si>
    <t xml:space="preserve">  社会保障和就业支出</t>
  </si>
  <si>
    <t>表四</t>
  </si>
  <si>
    <t>2024年南召县县本级预算基本支出明细表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</si>
  <si>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</si>
  <si>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</si>
  <si>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</si>
  <si>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</si>
  <si>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</si>
  <si>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</si>
  <si>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</si>
  <si>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其中：财力安排</t>
  </si>
  <si>
    <t>**</t>
  </si>
  <si>
    <t>合计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</si>
  <si>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</si>
  <si>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</si>
  <si>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</si>
  <si>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</si>
  <si>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</si>
  <si>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</si>
  <si>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</si>
  <si>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</si>
  <si>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</si>
  <si>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</si>
  <si>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办公费</t>
  </si>
  <si>
    <t>会议费</t>
  </si>
  <si>
    <t>培训费</t>
  </si>
  <si>
    <t>04</t>
  </si>
  <si>
    <t>专用材料购置费</t>
  </si>
  <si>
    <t>05</t>
  </si>
  <si>
    <t>委托业务费</t>
  </si>
  <si>
    <t>06</t>
  </si>
  <si>
    <t>公务接待费</t>
  </si>
  <si>
    <t>07</t>
  </si>
  <si>
    <t>因公出国（境）费用</t>
  </si>
  <si>
    <t>08</t>
  </si>
  <si>
    <t>公务用车运行维护费</t>
  </si>
  <si>
    <t>09</t>
  </si>
  <si>
    <t>维修(护)费</t>
  </si>
  <si>
    <t>其他商品和服务支出</t>
  </si>
  <si>
    <t>509</t>
  </si>
  <si>
    <t>社会福利和救助</t>
  </si>
  <si>
    <t>助学金</t>
  </si>
  <si>
    <t>个人农业生产补助</t>
  </si>
  <si>
    <t>离退休费</t>
  </si>
  <si>
    <t>其他对个人和家庭的补助</t>
  </si>
  <si>
    <t>表五</t>
  </si>
  <si>
    <t>南召县2024年税收返还性收入和转移支付情况表（分项目）</t>
  </si>
  <si>
    <t>项    目</t>
  </si>
  <si>
    <t>南召县2024年税收返还和转移支付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</si>
  <si>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</si>
  <si>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</si>
  <si>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</si>
  <si>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成品油价格和税费改革税收返还收入</t>
  </si>
  <si>
    <t xml:space="preserve">      增值税和消费税税收返还收入</t>
  </si>
  <si>
    <t xml:space="preserve">      实施增值税收入划分税收返还收入</t>
  </si>
  <si>
    <t xml:space="preserve">      2016年交通运输执法工作经费</t>
  </si>
  <si>
    <t xml:space="preserve">      公安交通管理经费（基数)</t>
  </si>
  <si>
    <t xml:space="preserve">   二、一般性转移支付收入</t>
  </si>
  <si>
    <t xml:space="preserve">      均衡性转移支付收入</t>
  </si>
  <si>
    <t xml:space="preserve">      结算补助收入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</si>
  <si>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</si>
  <si>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</si>
  <si>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</si>
  <si>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</si>
  <si>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</si>
  <si>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</si>
  <si>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</si>
  <si>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</si>
  <si>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</si>
  <si>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</si>
  <si>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</si>
  <si>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</si>
  <si>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文化旅游共同财政事权转移支付收入</t>
  </si>
  <si>
    <t xml:space="preserve">      住房保障共同财政事权转移支付收入</t>
  </si>
  <si>
    <t xml:space="preserve">      其他一般性转移支付共同财政事权转移支付收入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</si>
  <si>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</si>
  <si>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</si>
  <si>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</si>
  <si>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</si>
  <si>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</si>
  <si>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</si>
  <si>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</si>
  <si>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商业服务业等</t>
  </si>
  <si>
    <t>表六</t>
  </si>
  <si>
    <t>南召县2024年税收返还性收入和转移支付情况表（分地区）</t>
  </si>
  <si>
    <t>县本级2023年税收返还和转移支付</t>
  </si>
  <si>
    <t xml:space="preserve">    县本级</t>
  </si>
  <si>
    <t xml:space="preserve">    城关镇</t>
  </si>
  <si>
    <t xml:space="preserve">    城郊乡</t>
  </si>
  <si>
    <t xml:space="preserve">    留山镇</t>
  </si>
  <si>
    <t xml:space="preserve">    小店乡</t>
  </si>
  <si>
    <t xml:space="preserve">    云阳镇</t>
  </si>
  <si>
    <t xml:space="preserve">    皇后乡</t>
  </si>
  <si>
    <t xml:space="preserve">    太山庙乡</t>
  </si>
  <si>
    <t xml:space="preserve">    石门乡</t>
  </si>
  <si>
    <t xml:space="preserve">    四棵树乡</t>
  </si>
  <si>
    <t xml:space="preserve">    南河店镇</t>
  </si>
  <si>
    <t xml:space="preserve">    白土岗镇</t>
  </si>
  <si>
    <t xml:space="preserve">    板山坪镇</t>
  </si>
  <si>
    <t xml:space="preserve">    乔端镇</t>
  </si>
  <si>
    <t xml:space="preserve">    马市坪乡</t>
  </si>
  <si>
    <t xml:space="preserve">    崔庄乡</t>
  </si>
  <si>
    <t>表七</t>
  </si>
  <si>
    <t>2023年度南召县政府一般债务限额及余额</t>
  </si>
  <si>
    <t>一般债务限额</t>
  </si>
  <si>
    <t>新增一般债券</t>
  </si>
  <si>
    <t>一般债务余额</t>
  </si>
  <si>
    <t>南召县</t>
  </si>
  <si>
    <t>表八</t>
  </si>
  <si>
    <t>2023年度南召县政府专项债务限额及余额</t>
  </si>
  <si>
    <t>专项债务限额</t>
  </si>
  <si>
    <t>新增专项债券</t>
  </si>
  <si>
    <t>专项债务余额</t>
  </si>
  <si>
    <t>表九</t>
  </si>
  <si>
    <t>2024年县级部门“三公”经费预算表</t>
  </si>
  <si>
    <t xml:space="preserve">项    目 </t>
  </si>
  <si>
    <t>2024年预算数</t>
  </si>
  <si>
    <t>备   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</si>
  <si>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</si>
  <si>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</si>
  <si>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</si>
  <si>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</si>
  <si>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family val="3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</si>
  <si>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>表十</t>
  </si>
  <si>
    <t>2024年一般公共预算本级收入预算表</t>
  </si>
  <si>
    <t>2023年完成数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</si>
  <si>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</si>
  <si>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</si>
  <si>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</si>
  <si>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</si>
  <si>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</si>
  <si>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表十一</t>
  </si>
  <si>
    <t>2024年上级对县政府性基金转移支付预算表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</si>
  <si>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</si>
  <si>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</si>
  <si>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</si>
  <si>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</si>
  <si>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</si>
  <si>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</si>
  <si>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</si>
  <si>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</si>
  <si>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</si>
  <si>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</si>
  <si>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</si>
  <si>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 xml:space="preserve">    综合救助支出</t>
  </si>
  <si>
    <t>总    计</t>
  </si>
  <si>
    <t>表十二</t>
  </si>
  <si>
    <t>南召县2024年政府性基金收入预算表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</si>
  <si>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</si>
  <si>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</si>
  <si>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</si>
  <si>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</si>
  <si>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</si>
  <si>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</si>
  <si>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</si>
  <si>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</si>
  <si>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</si>
  <si>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</si>
  <si>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上年结转</t>
  </si>
  <si>
    <t>上级专项债券收入</t>
  </si>
  <si>
    <t>表十三</t>
  </si>
  <si>
    <t>2024年县本级政府性基金收入预算表</t>
  </si>
  <si>
    <t>2023年执行数</t>
  </si>
  <si>
    <t>为上年执行数%</t>
  </si>
  <si>
    <t>国有土地使用权出让收入</t>
  </si>
  <si>
    <t>城市基础设施配套费收入</t>
  </si>
  <si>
    <t>污水处理费</t>
  </si>
  <si>
    <t>国有土地收益基金收入</t>
  </si>
  <si>
    <t>农业土地开发资金收入</t>
  </si>
  <si>
    <t>国有土地使用权出让相关收入</t>
  </si>
  <si>
    <t>一般公共预算调入</t>
  </si>
  <si>
    <t>地方政府专项债务转贷收入</t>
  </si>
  <si>
    <t>合   计</t>
  </si>
  <si>
    <t>表十四</t>
  </si>
  <si>
    <t>2024年本级政府性基金支出预算明细表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</si>
  <si>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</si>
  <si>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</si>
  <si>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</si>
  <si>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</si>
  <si>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</si>
  <si>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</si>
  <si>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</si>
  <si>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</si>
  <si>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</si>
  <si>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</si>
  <si>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</si>
  <si>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</si>
  <si>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</si>
  <si>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</si>
  <si>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</si>
  <si>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</si>
  <si>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</si>
  <si>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</si>
  <si>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</si>
  <si>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</si>
  <si>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</si>
  <si>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</si>
  <si>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</si>
  <si>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</si>
  <si>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</si>
  <si>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</si>
  <si>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</si>
  <si>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</si>
  <si>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</si>
  <si>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</si>
  <si>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</si>
  <si>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</si>
  <si>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（七）债务还本支出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</si>
  <si>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</si>
  <si>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</si>
  <si>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</si>
  <si>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</si>
  <si>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表十五</t>
  </si>
  <si>
    <t>南召县2024年政府性基金支出预算表</t>
  </si>
  <si>
    <t>总  计</t>
  </si>
  <si>
    <t>政府性基金支出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</si>
  <si>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</si>
  <si>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</si>
  <si>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</si>
  <si>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</si>
  <si>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</si>
  <si>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六、债务还本、付息支出</t>
  </si>
  <si>
    <t>调出资金</t>
  </si>
  <si>
    <t>表十六</t>
  </si>
  <si>
    <t>南召县2024年国有资本经营收支预算表</t>
  </si>
  <si>
    <t xml:space="preserve">    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</si>
  <si>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</si>
  <si>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</si>
  <si>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</si>
  <si>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</si>
  <si>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</si>
  <si>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</si>
  <si>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</si>
  <si>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</si>
  <si>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</si>
  <si>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</si>
  <si>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</si>
  <si>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</si>
  <si>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</si>
  <si>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其他国有资本经营支出</t>
  </si>
  <si>
    <t xml:space="preserve">    其他国有资本经营收入</t>
  </si>
  <si>
    <t xml:space="preserve">    国有资本经营预算调出资金</t>
  </si>
  <si>
    <t>表十七</t>
  </si>
  <si>
    <t>2024年上级对县国有资本预算转移支付表</t>
  </si>
  <si>
    <r>
      <rPr>
        <sz val="12"/>
        <rFont val="宋体"/>
        <family val="3"/>
        <charset val="134"/>
        <scheme val="major"/>
      </rPr>
      <t xml:space="preserve">                  </t>
    </r>
    <r>
      <rPr>
        <sz val="18"/>
        <color rgb="FFFF0000"/>
        <rFont val="宋体"/>
        <family val="3"/>
        <charset val="134"/>
        <scheme val="major"/>
      </rPr>
      <t xml:space="preserve">   </t>
    </r>
    <r>
      <rPr>
        <sz val="18"/>
        <rFont val="宋体"/>
        <family val="3"/>
        <charset val="134"/>
        <scheme val="major"/>
      </rPr>
      <t xml:space="preserve"> </t>
    </r>
    <r>
      <rPr>
        <sz val="12"/>
        <rFont val="宋体"/>
        <family val="3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</si>
  <si>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</si>
  <si>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   其他解决历史遗留问题及改革成本支出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</si>
  <si>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</si>
  <si>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</si>
  <si>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</si>
  <si>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</si>
  <si>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</si>
  <si>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   其他金融国有资本经营预算支出</t>
  </si>
  <si>
    <t xml:space="preserve">  五、其他国有资本经营预算支出</t>
  </si>
  <si>
    <t xml:space="preserve">     其他国有资本经营预算支出</t>
  </si>
  <si>
    <t>合    计</t>
  </si>
  <si>
    <t>表十八</t>
  </si>
  <si>
    <t>南召县2024年国有资本经营收入预算表</t>
  </si>
  <si>
    <r>
      <rPr>
        <sz val="14"/>
        <color rgb="FFFF0000"/>
        <rFont val="宋体"/>
        <family val="3"/>
        <charset val="134"/>
        <scheme val="major"/>
      </rPr>
      <t xml:space="preserve">                                           </t>
    </r>
    <r>
      <rPr>
        <sz val="14"/>
        <rFont val="宋体"/>
        <family val="3"/>
        <charset val="134"/>
        <scheme val="major"/>
      </rPr>
      <t>单位：万元</t>
    </r>
  </si>
  <si>
    <t>表十九</t>
  </si>
  <si>
    <t>南召县2024年国有资本经营预算支出表</t>
  </si>
  <si>
    <t xml:space="preserve">            </t>
  </si>
  <si>
    <t>预算数为上年执行数的%</t>
  </si>
  <si>
    <t xml:space="preserve">  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</si>
  <si>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</si>
  <si>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</si>
  <si>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</si>
  <si>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</si>
  <si>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其他国有资本经营预算支出</t>
  </si>
  <si>
    <t xml:space="preserve">    其他国有资本经营预算支出</t>
  </si>
  <si>
    <t xml:space="preserve">  国有资本经营预算调出资金</t>
  </si>
  <si>
    <t xml:space="preserve">    结转结余</t>
  </si>
  <si>
    <t>南召县2024年国有资本经营预算支出表（本级）</t>
  </si>
  <si>
    <t>表二十一</t>
  </si>
  <si>
    <t>2024年县级社会保险基金收入预算表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</si>
  <si>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</si>
  <si>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</si>
  <si>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</si>
  <si>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</si>
  <si>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</si>
  <si>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family val="3"/>
        <charset val="134"/>
      </rPr>
      <t xml:space="preserve">    </t>
    </r>
    <r>
      <rPr>
        <sz val="11"/>
        <color theme="1"/>
        <rFont val="宋体"/>
        <family val="3"/>
        <charset val="134"/>
        <scheme val="minor"/>
      </rPr>
      <t>职工基本医疗保险基金收入（生育保险）</t>
    </r>
  </si>
  <si>
    <t>表二十二</t>
  </si>
  <si>
    <t>南召县2024年社会保险基金预算支出表</t>
  </si>
  <si>
    <t>2023执行数</t>
  </si>
  <si>
    <t>2024预算数</t>
  </si>
  <si>
    <t>社会保险基金支出</t>
  </si>
  <si>
    <t xml:space="preserve">    城乡居民基本养老保险基金支出</t>
  </si>
  <si>
    <t xml:space="preserve">    城乡居民基本医疗保险基金支出</t>
  </si>
  <si>
    <r>
      <rPr>
        <b/>
        <sz val="12"/>
        <rFont val="宋体"/>
        <family val="3"/>
        <charset val="134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>职工基本医疗保险基金支出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</si>
</sst>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2">
    <numFmt numFmtId="41" formatCode="_ * #,##0_ ;_ * \-#,##0_ ;_ * &quot;-&quot;_ ;_ @_ "/>
    <numFmt numFmtId="43" formatCode="_ * #,##0.00_ ;_ * \-#,##0.00_ ;_ * &quot;-&quot;??_ ;_ @_ "/>
    <numFmt numFmtId="178" formatCode="#."/>
    <numFmt numFmtId="179" formatCode="#,##0.00\ &quot;BEF&quot;;\-#,##0.00\ &quot;BEF&quot;"/>
    <numFmt numFmtId="180" formatCode="0.0%;\(0.0%\)"/>
    <numFmt numFmtId="181" formatCode="_(&quot;$&quot;* #,##0.00_);_(&quot;$&quot;* \(#,##0.00\);_(&quot;$&quot;* &quot;-&quot;??_);_(@_)"/>
    <numFmt numFmtId="182" formatCode="0.0#"/>
    <numFmt numFmtId="183" formatCode="0.0%"/>
    <numFmt numFmtId="184" formatCode="#,##0.0_);[Red]\(#,##0.0\)"/>
    <numFmt numFmtId="185" formatCode="\$#,##0;\(\$#,##0\)"/>
    <numFmt numFmtId="186" formatCode="#,##0.0_);\(#,##0.0\)"/>
    <numFmt numFmtId="187" formatCode="_-#,###,_-;\(#,###,\);_-\ \ &quot;-&quot;_-;_-@_-"/>
    <numFmt numFmtId="188" formatCode="mmm/yyyy;_-\ &quot;N/A&quot;_-;_-\ &quot;-&quot;_-"/>
    <numFmt numFmtId="189" formatCode="yy\.mm\.dd"/>
    <numFmt numFmtId="190" formatCode="#,##0.00\ &quot;BEF&quot;;[Red]\-#,##0.00\ &quot;BEF&quot;"/>
    <numFmt numFmtId="191" formatCode="_-* #,##0&quot;$&quot;_-;\-* #,##0&quot;$&quot;_-;_-* &quot;-&quot;&quot;$&quot;_-;_-@_-"/>
    <numFmt numFmtId="192" formatCode="\$#,##0.00;\(\$#,##0.00\)"/>
    <numFmt numFmtId="193" formatCode="_-#,###.00,_-;\(#,###.00,\);_-\ \ &quot;-&quot;_-;_-@_-"/>
    <numFmt numFmtId="194" formatCode="#,##0.0"/>
    <numFmt numFmtId="195" formatCode="\$#.00"/>
    <numFmt numFmtId="196" formatCode="_-#,##0_-;\(#,##0\);_-\ \ &quot;-&quot;_-;_-@_-"/>
    <numFmt numFmtId="197" formatCode="mmm/dd/yyyy;_-\ &quot;N/A&quot;_-;_-\ &quot;-&quot;_-"/>
    <numFmt numFmtId="198" formatCode="_-#0&quot;.&quot;0000_-;\(#0&quot;.&quot;0000\);_-\ \ &quot;-&quot;_-;_-@_-"/>
    <numFmt numFmtId="199" formatCode="_-#,##0.00_-;\(#,##0.00\);_-\ \ &quot;-&quot;_-;_-@_-"/>
    <numFmt numFmtId="200" formatCode="_-#,##0%_-;\(#,##0%\);_-\ &quot;-&quot;_-"/>
    <numFmt numFmtId="201" formatCode="_-#0&quot;.&quot;0,_-;\(#0&quot;.&quot;0,\);_-\ \ &quot;-&quot;_-;_-@_-"/>
    <numFmt numFmtId="202" formatCode="_-&quot;$&quot;\ * #,##0_-;_-&quot;$&quot;\ * #,##0\-;_-&quot;$&quot;\ * &quot;-&quot;_-;_-@_-"/>
    <numFmt numFmtId="203" formatCode="_-* #,##0&quot;￥&quot;_-;\-* #,##0&quot;￥&quot;_-;_-* &quot;-&quot;&quot;￥&quot;_-;_-@_-"/>
    <numFmt numFmtId="204" formatCode="#,##0\ &quot; &quot;;\(#,##0\)\ ;&quot;—&quot;&quot; &quot;&quot; &quot;&quot; &quot;&quot; &quot;"/>
    <numFmt numFmtId="205" formatCode="_ [$€-2]* #,##0.00_ ;_ [$€-2]* \-#,##0.00_ ;_ [$€-2]* &quot;-&quot;??_ "/>
    <numFmt numFmtId="206" formatCode="&quot;\&quot;#,##0;[Red]&quot;\&quot;&quot;\&quot;&quot;\&quot;&quot;\&quot;&quot;\&quot;&quot;\&quot;&quot;\&quot;\-#,##0"/>
    <numFmt numFmtId="207" formatCode="#,##0.00\ &quot;$&quot;_);[Red]\(#,##0.00\ &quot;$&quot;\)"/>
    <numFmt numFmtId="208" formatCode="&quot;$&quot;\ #,##0.00_-;[Red]&quot;$&quot;\ #,##0.00\-"/>
    <numFmt numFmtId="209" formatCode="_-* #,##0.00\ &quot;BF&quot;_-;\-* #,##0.00\ &quot;BF&quot;_-;_-* &quot;-&quot;??\ &quot;BF&quot;_-;_-@_-"/>
    <numFmt numFmtId="210" formatCode="&quot;$&quot;#,##0.00_);[Red]\(&quot;$&quot;#,##0.00\)"/>
    <numFmt numFmtId="211" formatCode="_(&quot;$&quot;* #,##0_);_(&quot;$&quot;* \(#,##0\);_(&quot;$&quot;* &quot;-&quot;_);_(@_)"/>
    <numFmt numFmtId="212" formatCode="_(* #,##0.0000_);_(* \(#,##0.0000\);_(* &quot;-&quot;??_);_(@_)"/>
    <numFmt numFmtId="213" formatCode="#,##0;\-#,##0;&quot;-&quot;"/>
    <numFmt numFmtId="214" formatCode="_-* #,##0.00_-;\-* #,##0.00_-;_-* &quot;-&quot;??_-;_-@_-"/>
    <numFmt numFmtId="215" formatCode="#,##0;\(#,##0\)"/>
    <numFmt numFmtId="216" formatCode="&quot;\&quot;#,##0.00;[Red]&quot;\&quot;&quot;\&quot;&quot;\&quot;&quot;\&quot;&quot;\&quot;&quot;\&quot;\-#,##0.00"/>
    <numFmt numFmtId="217" formatCode="_-&quot;$&quot;* #,##0_-;\-&quot;$&quot;* #,##0_-;_-&quot;$&quot;* &quot;-&quot;_-;_-@_-"/>
    <numFmt numFmtId="218" formatCode="&quot;$&quot;#,##0_);[Red]\(&quot;$&quot;#,##0\)"/>
    <numFmt numFmtId="219" formatCode="_-&quot;$&quot;\ * #,##0.00_-;_-&quot;$&quot;\ * #,##0.00\-;_-&quot;$&quot;\ * &quot;-&quot;??_-;_-@_-"/>
    <numFmt numFmtId="220" formatCode="&quot;\&quot;#,##0;&quot;\&quot;&quot;\&quot;&quot;\&quot;&quot;\&quot;\-#,##0"/>
    <numFmt numFmtId="221" formatCode="#,##0\ &quot;$&quot;_);[Red]\(#,##0\ &quot;$&quot;\)"/>
    <numFmt numFmtId="222" formatCode="&quot;$&quot;#,##0;[Red]\-&quot;$&quot;#,##0"/>
    <numFmt numFmtId="223" formatCode="&quot;$&quot;#,##0.00;[Red]\-&quot;$&quot;#,##0.00"/>
    <numFmt numFmtId="224" formatCode="%#.00"/>
    <numFmt numFmtId="225" formatCode="&quot;$&quot;#,##0;\-&quot;$&quot;#,##0"/>
    <numFmt numFmtId="226" formatCode="_(* #,##0_);_(* \(#,##0\);_(* &quot;- &quot;_);_(@_)"/>
    <numFmt numFmtId="227" formatCode="0;_琀"/>
    <numFmt numFmtId="228" formatCode="#,##0.00\ &quot;F&quot;;[Red]\-#,##0.00\ &quot;F&quot;"/>
    <numFmt numFmtId="229" formatCode="_-* #,##0\ _B_E_F_-;\-* #,##0\ _B_E_F_-;_-* &quot;-&quot;\ _B_E_F_-;_-@_-"/>
    <numFmt numFmtId="230" formatCode="_-* #,##0.00\ &quot;BEF&quot;_-;\-* #,##0.00\ &quot;BEF&quot;_-;_-* &quot;-&quot;??\ &quot;BEF&quot;_-;_-@_-"/>
    <numFmt numFmtId="231" formatCode="#,##0.0\%;[Red]\-#,##0.0\%"/>
    <numFmt numFmtId="232" formatCode="_-* #,##0.00&quot;$&quot;_-;\-* #,##0.00&quot;$&quot;_-;_-* &quot;-&quot;??&quot;$&quot;_-;_-@_-"/>
    <numFmt numFmtId="233" formatCode="yyyy&quot;年&quot;m&quot;月&quot;d&quot;日&quot;;@"/>
    <numFmt numFmtId="234" formatCode="0.0"/>
    <numFmt numFmtId="235" formatCode="&quot;\&quot;#,##0;[Red]&quot;\&quot;\-#,##0"/>
    <numFmt numFmtId="236" formatCode="_-* #,##0_$_-;\-* #,##0_$_-;_-* &quot;-&quot;_$_-;_-@_-"/>
    <numFmt numFmtId="237" formatCode="_-* #,##0.00_$_-;\-* #,##0.00_$_-;_-* &quot;-&quot;??_$_-;_-@_-"/>
    <numFmt numFmtId="238" formatCode="#,##0.0;\-#,##0.0"/>
    <numFmt numFmtId="239" formatCode="&quot;\&quot;#,##0;[Red]&quot;\&quot;&quot;\&quot;\-#,##0"/>
    <numFmt numFmtId="240" formatCode="0_);[Red]\(0\)"/>
    <numFmt numFmtId="241" formatCode="0_ "/>
    <numFmt numFmtId="242" formatCode="#,##0_ "/>
    <numFmt numFmtId="243" formatCode="#,##0_);[Red]\(#,##0\)"/>
    <numFmt numFmtId="244" formatCode="#,##0.00_);[Red]\(#,##0.00\)"/>
    <numFmt numFmtId="245" formatCode="0;_퐀"/>
    <numFmt numFmtId="246" formatCode="0.0_ "/>
    <numFmt numFmtId="247" formatCode="0.00_ "/>
  </numFmts>
  <fonts count="19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方正黑体简体"/>
      <charset val="134"/>
    </font>
    <font>
      <b/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18"/>
      <color rgb="FFFF000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方正黑体简体"/>
      <charset val="134"/>
    </font>
    <font>
      <sz val="11"/>
      <color indexed="0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4"/>
      <color rgb="FFFF0000"/>
      <name val="宋体"/>
      <family val="3"/>
      <charset val="134"/>
      <scheme val="major"/>
    </font>
    <font>
      <sz val="18"/>
      <name val="宋体"/>
      <family val="3"/>
      <charset val="134"/>
      <scheme val="major"/>
    </font>
    <font>
      <b/>
      <sz val="18"/>
      <name val="宋体"/>
      <family val="3"/>
      <charset val="134"/>
      <scheme val="major"/>
    </font>
    <font>
      <sz val="20"/>
      <name val="方正小标宋简体"/>
      <charset val="134"/>
    </font>
    <font>
      <sz val="12"/>
      <color rgb="FFFF0000"/>
      <name val="方正黑体简体"/>
      <charset val="134"/>
    </font>
    <font>
      <b/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4"/>
      <name val="方正小标宋简体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18"/>
      <name val="黑体"/>
      <family val="3"/>
      <charset val="134"/>
    </font>
    <font>
      <b/>
      <sz val="18"/>
      <color rgb="FFFF0000"/>
      <name val="黑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family val="3"/>
      <charset val="134"/>
    </font>
    <font>
      <sz val="12"/>
      <color rgb="FF0000FF"/>
      <name val="宋体"/>
      <family val="3"/>
      <charset val="134"/>
    </font>
    <font>
      <sz val="10.5"/>
      <color theme="1"/>
      <name val="Calibri"/>
      <family val="2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"/>
      <color indexed="16"/>
      <name val="Courier"/>
      <family val="3"/>
    </font>
    <font>
      <sz val="8"/>
      <name val="Arial"/>
      <family val="2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"/>
      <color indexed="8"/>
      <name val="Courier"/>
      <family val="3"/>
    </font>
    <font>
      <sz val="10"/>
      <name val="Arial"/>
      <family val="2"/>
    </font>
    <font>
      <b/>
      <sz val="13"/>
      <color indexed="56"/>
      <name val="宋体"/>
      <family val="3"/>
      <charset val="134"/>
    </font>
    <font>
      <sz val="12"/>
      <name val="Times New Roman"/>
      <family val="1"/>
    </font>
    <font>
      <sz val="11"/>
      <color indexed="17"/>
      <name val="微软雅黑"/>
      <family val="2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sz val="10"/>
      <color indexed="16"/>
      <name val="MS Serif"/>
      <family val="1"/>
    </font>
    <font>
      <sz val="11"/>
      <color indexed="8"/>
      <name val="等线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0"/>
      <color indexed="36"/>
      <name val="Arial"/>
      <family val="2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"/>
      <color indexed="0"/>
      <name val="Courier"/>
      <family val="3"/>
    </font>
    <font>
      <sz val="10"/>
      <color indexed="8"/>
      <name val="Arial"/>
      <family val="2"/>
    </font>
    <font>
      <b/>
      <sz val="12"/>
      <color indexed="53"/>
      <name val="宋体"/>
      <family val="3"/>
      <charset val="134"/>
    </font>
    <font>
      <sz val="10"/>
      <name val="굴림체"/>
      <charset val="134"/>
    </font>
    <font>
      <sz val="12"/>
      <name val="????"/>
      <family val="1"/>
    </font>
    <font>
      <sz val="12"/>
      <name val="Arial"/>
      <family val="2"/>
    </font>
    <font>
      <sz val="1"/>
      <color indexed="18"/>
      <name val="Courier"/>
      <family val="3"/>
    </font>
    <font>
      <sz val="10"/>
      <color indexed="10"/>
      <name val="Arial"/>
      <family val="2"/>
    </font>
    <font>
      <sz val="11"/>
      <color indexed="62"/>
      <name val="宋体"/>
      <family val="3"/>
      <charset val="134"/>
    </font>
    <font>
      <u/>
      <sz val="10"/>
      <color indexed="12"/>
      <name val="Arial"/>
      <family val="2"/>
    </font>
    <font>
      <sz val="9"/>
      <name val="Verdana"/>
      <family val="2"/>
    </font>
    <font>
      <sz val="12"/>
      <color indexed="20"/>
      <name val="楷体_GB2312"/>
      <charset val="134"/>
    </font>
    <font>
      <sz val="10"/>
      <name val="Times New Roman"/>
      <family val="1"/>
    </font>
    <font>
      <sz val="12"/>
      <name val="???"/>
      <family val="1"/>
    </font>
    <font>
      <u/>
      <sz val="10"/>
      <color indexed="14"/>
      <name val="MS Sans Serif"/>
      <family val="1"/>
    </font>
    <font>
      <sz val="11"/>
      <color indexed="16"/>
      <name val="宋体"/>
      <family val="3"/>
      <charset val="134"/>
    </font>
    <font>
      <sz val="11"/>
      <color indexed="20"/>
      <name val="微软雅黑"/>
      <family val="2"/>
      <charset val="134"/>
    </font>
    <font>
      <sz val="12"/>
      <name val="官帕眉"/>
      <charset val="134"/>
    </font>
    <font>
      <sz val="11"/>
      <color indexed="52"/>
      <name val="宋体"/>
      <family val="3"/>
      <charset val="134"/>
    </font>
    <font>
      <b/>
      <sz val="12"/>
      <name val="Helv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u/>
      <sz val="7.5"/>
      <color indexed="12"/>
      <name val="Arial"/>
      <family val="2"/>
    </font>
    <font>
      <sz val="8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11"/>
      <color indexed="23"/>
      <name val="宋体"/>
      <family val="3"/>
      <charset val="134"/>
    </font>
    <font>
      <b/>
      <sz val="10"/>
      <name val="Tms Rmn"/>
      <family val="1"/>
    </font>
    <font>
      <sz val="10.5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8"/>
      <color indexed="8"/>
      <name val="Helv"/>
      <family val="2"/>
    </font>
    <font>
      <sz val="10"/>
      <name val="Geneva"/>
      <family val="1"/>
    </font>
    <font>
      <sz val="12"/>
      <color indexed="17"/>
      <name val="楷体_GB2312"/>
      <charset val="134"/>
    </font>
    <font>
      <sz val="10"/>
      <color indexed="8"/>
      <name val="MS Sans Serif"/>
      <family val="2"/>
    </font>
    <font>
      <sz val="11"/>
      <color indexed="10"/>
      <name val="宋体"/>
      <family val="3"/>
      <charset val="134"/>
    </font>
    <font>
      <b/>
      <sz val="12"/>
      <name val="MS Sans Serif"/>
      <family val="2"/>
    </font>
    <font>
      <b/>
      <sz val="11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12"/>
      <name val="바탕체"/>
      <charset val="134"/>
    </font>
    <font>
      <b/>
      <sz val="18"/>
      <color indexed="56"/>
      <name val="宋体"/>
      <family val="3"/>
      <charset val="134"/>
    </font>
    <font>
      <b/>
      <sz val="9"/>
      <name val="宋体"/>
      <family val="3"/>
      <charset val="134"/>
    </font>
    <font>
      <i/>
      <sz val="9"/>
      <name val="Times New Roman"/>
      <family val="1"/>
    </font>
    <font>
      <sz val="9"/>
      <color indexed="20"/>
      <name val="微软雅黑"/>
      <family val="2"/>
      <charset val="134"/>
    </font>
    <font>
      <sz val="12"/>
      <name val="新細明體"/>
      <charset val="134"/>
    </font>
    <font>
      <sz val="10"/>
      <name val="MS Sans Serif"/>
      <family val="2"/>
    </font>
    <font>
      <sz val="12"/>
      <name val="MS Sans Serif"/>
      <family val="2"/>
    </font>
    <font>
      <sz val="10"/>
      <name val="Tahoma"/>
      <family val="2"/>
    </font>
    <font>
      <b/>
      <sz val="10"/>
      <name val="Arial"/>
      <family val="2"/>
    </font>
    <font>
      <sz val="12"/>
      <name val="¹UAAA¼"/>
      <charset val="134"/>
    </font>
    <font>
      <sz val="10.5"/>
      <color indexed="20"/>
      <name val="宋体"/>
      <family val="3"/>
      <charset val="134"/>
    </font>
    <font>
      <b/>
      <sz val="12"/>
      <name val="Arial"/>
      <family val="2"/>
    </font>
    <font>
      <b/>
      <sz val="11"/>
      <name val="Helv"/>
      <family val="2"/>
    </font>
    <font>
      <sz val="11"/>
      <name val="Times New Roman"/>
      <family val="1"/>
    </font>
    <font>
      <b/>
      <sz val="10"/>
      <name val="MS Sans Serif"/>
      <family val="2"/>
    </font>
    <font>
      <sz val="7"/>
      <name val="Small Fonts"/>
      <charset val="134"/>
    </font>
    <font>
      <i/>
      <sz val="12"/>
      <name val="Times New Roman"/>
      <family val="1"/>
    </font>
    <font>
      <sz val="11"/>
      <color indexed="42"/>
      <name val="宋体"/>
      <family val="3"/>
      <charset val="134"/>
    </font>
    <font>
      <b/>
      <i/>
      <sz val="16"/>
      <name val="Helv"/>
      <family val="2"/>
    </font>
    <font>
      <sz val="11"/>
      <name val="½jßz"/>
      <charset val="134"/>
    </font>
    <font>
      <b/>
      <sz val="18"/>
      <name val="Arial"/>
      <family val="2"/>
    </font>
    <font>
      <sz val="12"/>
      <name val="Helv"/>
      <family val="2"/>
    </font>
    <font>
      <b/>
      <sz val="14"/>
      <color indexed="9"/>
      <name val="Times New Roman"/>
      <family val="1"/>
    </font>
    <font>
      <b/>
      <sz val="10"/>
      <name val="Helv"/>
      <family val="2"/>
    </font>
    <font>
      <b/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sz val="12"/>
      <name val="Tms Rmn"/>
      <family val="1"/>
    </font>
    <font>
      <b/>
      <sz val="15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9"/>
      <color indexed="48"/>
      <name val="Arial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b/>
      <sz val="9"/>
      <name val="Arial"/>
      <family val="2"/>
    </font>
    <font>
      <b/>
      <sz val="10"/>
      <name val="Tahoma"/>
      <family val="2"/>
    </font>
    <font>
      <u/>
      <sz val="12"/>
      <color indexed="12"/>
      <name val="新細明體"/>
      <charset val="134"/>
    </font>
    <font>
      <sz val="18"/>
      <name val="Times New Roman"/>
      <family val="1"/>
    </font>
    <font>
      <b/>
      <sz val="13"/>
      <name val="Times New Roman"/>
      <family val="1"/>
    </font>
    <font>
      <sz val="12"/>
      <color indexed="9"/>
      <name val="Helv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name val="Tms Rmn"/>
      <family val="1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9"/>
      <color indexed="17"/>
      <name val="微软雅黑"/>
      <family val="2"/>
      <charset val="134"/>
    </font>
    <font>
      <b/>
      <sz val="13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21"/>
      <name val="楷体_GB2312"/>
      <charset val="134"/>
    </font>
    <font>
      <b/>
      <sz val="14"/>
      <name val="楷体"/>
      <family val="3"/>
      <charset val="134"/>
    </font>
    <font>
      <sz val="11"/>
      <name val="ＭＳ Ｐ????"/>
      <charset val="134"/>
    </font>
    <font>
      <sz val="10"/>
      <name val="楷体"/>
      <family val="3"/>
      <charset val="134"/>
    </font>
    <font>
      <sz val="11"/>
      <color indexed="20"/>
      <name val="等线"/>
      <family val="3"/>
      <charset val="134"/>
    </font>
    <font>
      <sz val="11"/>
      <color indexed="9"/>
      <name val="等线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20"/>
      <name val="Calibri"/>
      <family val="2"/>
    </font>
    <font>
      <sz val="12"/>
      <color indexed="20"/>
      <name val="Times New Roman"/>
      <family val="1"/>
    </font>
    <font>
      <u/>
      <sz val="12"/>
      <color indexed="20"/>
      <name val="宋体"/>
      <family val="3"/>
      <charset val="134"/>
    </font>
    <font>
      <sz val="11"/>
      <color indexed="17"/>
      <name val="等线"/>
      <family val="3"/>
      <charset val="134"/>
    </font>
    <font>
      <sz val="11"/>
      <color indexed="8"/>
      <name val="Tahoma"/>
      <family val="2"/>
    </font>
    <font>
      <sz val="11"/>
      <color indexed="18"/>
      <name val="宋体"/>
      <family val="3"/>
      <charset val="134"/>
    </font>
    <font>
      <sz val="12"/>
      <color indexed="53"/>
      <name val="宋体"/>
      <family val="3"/>
      <charset val="134"/>
    </font>
    <font>
      <sz val="12"/>
      <color indexed="60"/>
      <name val="宋体"/>
      <family val="3"/>
      <charset val="134"/>
    </font>
    <font>
      <sz val="11"/>
      <color indexed="17"/>
      <name val="Calibri"/>
      <family val="2"/>
    </font>
    <font>
      <sz val="12"/>
      <color indexed="17"/>
      <name val="Times New Roman"/>
      <family val="1"/>
    </font>
    <font>
      <sz val="12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TimesNewRomanPS"/>
      <family val="1"/>
    </font>
    <font>
      <b/>
      <sz val="12"/>
      <color indexed="63"/>
      <name val="宋体"/>
      <family val="3"/>
      <charset val="134"/>
    </font>
    <font>
      <sz val="12"/>
      <name val="Courier"/>
      <family val="3"/>
    </font>
    <font>
      <u/>
      <sz val="7.5"/>
      <color indexed="36"/>
      <name val="Arial"/>
      <family val="2"/>
    </font>
    <font>
      <sz val="10"/>
      <color indexed="8"/>
      <name val="Times New Roman"/>
      <family val="1"/>
    </font>
    <font>
      <sz val="12"/>
      <name val="뼻뮝"/>
      <charset val="134"/>
    </font>
    <font>
      <sz val="14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B2B16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230">
    <xf numFmtId="0" fontId="0" fillId="0" borderId="0">
      <alignment vertical="center"/>
    </xf>
    <xf numFmtId="0" fontId="51" fillId="15" borderId="0" applyNumberFormat="0" applyBorder="0" applyAlignment="0" applyProtection="0">
      <alignment vertical="center"/>
    </xf>
    <xf numFmtId="178" fontId="52" fillId="0" borderId="0">
      <protection locked="0"/>
    </xf>
    <xf numFmtId="10" fontId="53" fillId="2" borderId="1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6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10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10" fillId="19" borderId="0" applyNumberFormat="0" applyBorder="0" applyAlignment="0" applyProtection="0"/>
    <xf numFmtId="179" fontId="59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0" borderId="0"/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62" fillId="16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1" fillId="0" borderId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78" fontId="52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0" fontId="64" fillId="0" borderId="0" applyFill="0" applyBorder="0" applyAlignment="0"/>
    <xf numFmtId="0" fontId="65" fillId="0" borderId="0" applyNumberFormat="0" applyAlignment="0">
      <alignment horizontal="left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43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/>
    <xf numFmtId="0" fontId="54" fillId="16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" fillId="0" borderId="0" applyFont="0" applyFill="0" applyBorder="0" applyAlignment="0" applyProtection="0"/>
    <xf numFmtId="0" fontId="56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2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80" fontId="64" fillId="0" borderId="0" applyFill="0" applyBorder="0" applyAlignment="0"/>
    <xf numFmtId="0" fontId="57" fillId="17" borderId="0" applyNumberFormat="0" applyBorder="0" applyAlignment="0" applyProtection="0"/>
    <xf numFmtId="178" fontId="5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178" fontId="58" fillId="0" borderId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36" fillId="29" borderId="0" applyNumberFormat="0" applyBorder="0" applyAlignment="0" applyProtection="0">
      <alignment vertical="center"/>
    </xf>
    <xf numFmtId="181" fontId="64" fillId="0" borderId="0" applyFill="0" applyBorder="0" applyAlignment="0"/>
    <xf numFmtId="0" fontId="51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2" fontId="5" fillId="26" borderId="0" applyFont="0" applyBorder="0"/>
    <xf numFmtId="0" fontId="55" fillId="17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4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81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78" fontId="72" fillId="0" borderId="0">
      <protection locked="0"/>
    </xf>
    <xf numFmtId="0" fontId="5" fillId="0" borderId="0" applyNumberFormat="0" applyFont="0" applyFill="0" applyBorder="0" applyAlignment="0" applyProtection="0">
      <alignment horizontal="left"/>
    </xf>
    <xf numFmtId="0" fontId="55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73" fillId="31" borderId="16" applyNumberFormat="0" applyProtection="0">
      <alignment horizontal="left" vertical="center" indent="1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7" fillId="2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66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4" fillId="33" borderId="12" applyNumberFormat="0" applyAlignment="0" applyProtection="0"/>
    <xf numFmtId="0" fontId="3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4" fillId="0" borderId="0"/>
    <xf numFmtId="0" fontId="54" fillId="1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178" fontId="52" fillId="0" borderId="0">
      <protection locked="0"/>
    </xf>
    <xf numFmtId="0" fontId="36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5" fillId="0" borderId="0"/>
    <xf numFmtId="178" fontId="58" fillId="0" borderId="0">
      <protection locked="0"/>
    </xf>
    <xf numFmtId="0" fontId="55" fillId="21" borderId="0" applyNumberFormat="0" applyBorder="0" applyAlignment="0" applyProtection="0">
      <alignment vertical="center"/>
    </xf>
    <xf numFmtId="178" fontId="58" fillId="0" borderId="0">
      <protection locked="0"/>
    </xf>
    <xf numFmtId="0" fontId="57" fillId="27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188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6" fillId="0" borderId="0"/>
    <xf numFmtId="0" fontId="55" fillId="17" borderId="0" applyNumberFormat="0" applyBorder="0" applyAlignment="0" applyProtection="0">
      <alignment vertical="center"/>
    </xf>
    <xf numFmtId="183" fontId="5" fillId="0" borderId="0" applyFont="0" applyFill="0" applyBorder="0" applyAlignment="0" applyProtection="0"/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1" fillId="35" borderId="0" applyNumberFormat="0" applyBorder="0" applyAlignment="0" applyProtection="0">
      <alignment vertical="center"/>
    </xf>
    <xf numFmtId="0" fontId="59" fillId="0" borderId="0"/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38" fontId="77" fillId="0" borderId="0"/>
    <xf numFmtId="0" fontId="5" fillId="0" borderId="0">
      <alignment vertical="center"/>
    </xf>
    <xf numFmtId="0" fontId="188" fillId="0" borderId="0">
      <alignment vertical="center"/>
    </xf>
    <xf numFmtId="178" fontId="78" fillId="0" borderId="0">
      <protection locked="0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9" fillId="36" borderId="16" applyNumberFormat="0" applyProtection="0">
      <alignment horizontal="right" vertical="center"/>
    </xf>
    <xf numFmtId="0" fontId="55" fillId="21" borderId="0" applyNumberFormat="0" applyBorder="0" applyAlignment="0" applyProtection="0">
      <alignment vertical="center"/>
    </xf>
    <xf numFmtId="178" fontId="52" fillId="0" borderId="0">
      <protection locked="0"/>
    </xf>
    <xf numFmtId="0" fontId="5" fillId="37" borderId="0" applyNumberFormat="0" applyFont="0" applyBorder="0" applyAlignment="0" applyProtection="0"/>
    <xf numFmtId="0" fontId="56" fillId="21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178" fontId="78" fillId="0" borderId="0">
      <protection locked="0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61" fillId="0" borderId="0"/>
    <xf numFmtId="0" fontId="54" fillId="23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76" fillId="0" borderId="0"/>
    <xf numFmtId="0" fontId="55" fillId="1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76" fillId="0" borderId="0"/>
    <xf numFmtId="0" fontId="55" fillId="21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61" fillId="0" borderId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6" fillId="0" borderId="0"/>
    <xf numFmtId="0" fontId="5" fillId="0" borderId="0"/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78" fontId="72" fillId="0" borderId="0">
      <protection locked="0"/>
    </xf>
    <xf numFmtId="178" fontId="52" fillId="0" borderId="0">
      <protection locked="0"/>
    </xf>
    <xf numFmtId="0" fontId="76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61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51" fillId="22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3" fillId="31" borderId="0" applyNumberFormat="0" applyProtection="0">
      <alignment horizontal="left" vertical="center" indent="1"/>
    </xf>
    <xf numFmtId="0" fontId="82" fillId="0" borderId="0">
      <alignment vertical="top" wrapText="1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85" fontId="84" fillId="0" borderId="0"/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5" fillId="0" borderId="0"/>
    <xf numFmtId="178" fontId="5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3" fillId="0" borderId="0" applyNumberFormat="0" applyFill="0" applyBorder="0">
      <alignment vertical="center"/>
    </xf>
    <xf numFmtId="0" fontId="51" fillId="34" borderId="0" applyNumberFormat="0" applyBorder="0" applyAlignment="0" applyProtection="0">
      <alignment vertical="center"/>
    </xf>
    <xf numFmtId="178" fontId="52" fillId="0" borderId="0">
      <protection locked="0"/>
    </xf>
    <xf numFmtId="0" fontId="87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52" fillId="0" borderId="0">
      <protection locked="0"/>
    </xf>
    <xf numFmtId="178" fontId="58" fillId="0" borderId="0">
      <protection locked="0"/>
    </xf>
    <xf numFmtId="0" fontId="36" fillId="22" borderId="0" applyNumberFormat="0" applyBorder="0" applyAlignment="0" applyProtection="0">
      <alignment vertical="center"/>
    </xf>
    <xf numFmtId="178" fontId="58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59" fillId="0" borderId="0">
      <protection locked="0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178" fontId="52" fillId="0" borderId="0">
      <protection locked="0"/>
    </xf>
    <xf numFmtId="178" fontId="52" fillId="0" borderId="0">
      <protection locked="0"/>
    </xf>
    <xf numFmtId="178" fontId="5" fillId="0" borderId="0">
      <protection locked="0"/>
    </xf>
    <xf numFmtId="0" fontId="36" fillId="21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178" fontId="52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25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3" fillId="39" borderId="1"/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2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/>
    <xf numFmtId="178" fontId="58" fillId="0" borderId="0">
      <protection locked="0"/>
    </xf>
    <xf numFmtId="0" fontId="67" fillId="26" borderId="12" applyNumberFormat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4" fontId="5" fillId="0" borderId="0" applyFont="0" applyFill="0" applyBorder="0" applyAlignment="0" applyProtection="0"/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80" fillId="24" borderId="12" applyNumberFormat="0" applyAlignment="0" applyProtection="0">
      <alignment vertical="center"/>
    </xf>
    <xf numFmtId="0" fontId="5" fillId="0" borderId="0">
      <alignment vertical="center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76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36" fillId="2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178" fontId="58" fillId="0" borderId="0">
      <protection locked="0"/>
    </xf>
    <xf numFmtId="0" fontId="83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9" fillId="0" borderId="0"/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178" fontId="52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1" fillId="0" borderId="0">
      <alignment horizontal="left"/>
    </xf>
    <xf numFmtId="0" fontId="3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3" fillId="36" borderId="0" applyNumberFormat="0" applyProtection="0">
      <alignment horizontal="left" vertical="center" indent="1"/>
    </xf>
    <xf numFmtId="0" fontId="92" fillId="0" borderId="0" applyNumberFormat="0" applyFill="0" applyBorder="0" applyAlignment="0" applyProtection="0"/>
    <xf numFmtId="0" fontId="55" fillId="21" borderId="0" applyNumberFormat="0" applyBorder="0" applyAlignment="0" applyProtection="0">
      <alignment vertical="center"/>
    </xf>
    <xf numFmtId="186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" fillId="0" borderId="0">
      <protection locked="0"/>
    </xf>
    <xf numFmtId="0" fontId="5" fillId="0" borderId="0"/>
    <xf numFmtId="0" fontId="55" fillId="17" borderId="0" applyNumberFormat="0" applyBorder="0" applyAlignment="0" applyProtection="0">
      <alignment vertical="center"/>
    </xf>
    <xf numFmtId="180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61" fillId="0" borderId="0"/>
    <xf numFmtId="9" fontId="5" fillId="0" borderId="0" applyFont="0" applyFill="0" applyBorder="0" applyAlignment="0" applyProtection="0"/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178" fontId="58" fillId="0" borderId="0">
      <protection locked="0"/>
    </xf>
    <xf numFmtId="0" fontId="5" fillId="0" borderId="0" applyFont="0" applyFill="0" applyBorder="0" applyAlignment="0" applyProtection="0"/>
    <xf numFmtId="38" fontId="93" fillId="0" borderId="0"/>
    <xf numFmtId="0" fontId="83" fillId="17" borderId="0" applyNumberFormat="0" applyBorder="0" applyAlignment="0" applyProtection="0">
      <alignment vertical="center"/>
    </xf>
    <xf numFmtId="0" fontId="61" fillId="0" borderId="0"/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51" fillId="4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" fillId="0" borderId="0"/>
    <xf numFmtId="0" fontId="59" fillId="0" borderId="0"/>
    <xf numFmtId="178" fontId="52" fillId="0" borderId="0">
      <protection locked="0"/>
    </xf>
    <xf numFmtId="0" fontId="70" fillId="16" borderId="0" applyNumberFormat="0" applyBorder="0" applyAlignment="0" applyProtection="0"/>
    <xf numFmtId="49" fontId="84" fillId="0" borderId="0" applyProtection="0">
      <alignment horizontal="left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9" fillId="0" borderId="0">
      <protection locked="0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76" fillId="0" borderId="0"/>
    <xf numFmtId="0" fontId="80" fillId="24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6" fillId="0" borderId="0"/>
    <xf numFmtId="0" fontId="61" fillId="0" borderId="0"/>
    <xf numFmtId="0" fontId="57" fillId="17" borderId="0" applyNumberFormat="0" applyBorder="0" applyAlignment="0" applyProtection="0"/>
    <xf numFmtId="3" fontId="5" fillId="0" borderId="0" applyFont="0" applyFill="0" applyBorder="0" applyAlignment="0" applyProtection="0"/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187" fontId="84" fillId="0" borderId="0" applyFill="0" applyBorder="0" applyProtection="0">
      <alignment horizontal="right"/>
    </xf>
    <xf numFmtId="14" fontId="95" fillId="0" borderId="0">
      <alignment horizontal="center" wrapText="1"/>
      <protection locked="0"/>
    </xf>
    <xf numFmtId="0" fontId="51" fillId="28" borderId="0" applyNumberFormat="0" applyBorder="0" applyAlignment="0" applyProtection="0">
      <alignment vertical="center"/>
    </xf>
    <xf numFmtId="188" fontId="96" fillId="0" borderId="0" applyFill="0" applyBorder="0" applyProtection="0">
      <alignment horizontal="center"/>
    </xf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1" fillId="20" borderId="0" applyNumberFormat="0" applyBorder="0" applyAlignment="0" applyProtection="0">
      <alignment vertical="center"/>
    </xf>
    <xf numFmtId="178" fontId="58" fillId="0" borderId="0">
      <protection locked="0"/>
    </xf>
    <xf numFmtId="0" fontId="36" fillId="16" borderId="0" applyNumberFormat="0" applyBorder="0" applyAlignment="0" applyProtection="0">
      <alignment vertical="center"/>
    </xf>
    <xf numFmtId="0" fontId="61" fillId="0" borderId="0"/>
    <xf numFmtId="0" fontId="36" fillId="24" borderId="0" applyNumberFormat="0" applyBorder="0" applyAlignment="0" applyProtection="0">
      <alignment vertical="center"/>
    </xf>
    <xf numFmtId="0" fontId="61" fillId="0" borderId="0"/>
    <xf numFmtId="0" fontId="64" fillId="0" borderId="0"/>
    <xf numFmtId="0" fontId="68" fillId="0" borderId="14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4" fillId="0" borderId="0"/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97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4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51" fillId="3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98" fillId="41" borderId="8">
      <protection locked="0"/>
    </xf>
    <xf numFmtId="0" fontId="54" fillId="23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178" fontId="58" fillId="0" borderId="0">
      <protection locked="0"/>
    </xf>
    <xf numFmtId="178" fontId="52" fillId="0" borderId="0">
      <protection locked="0"/>
    </xf>
    <xf numFmtId="0" fontId="36" fillId="16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100" fillId="26" borderId="18" applyNumberFormat="0" applyAlignment="0" applyProtection="0">
      <alignment vertical="center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1" fillId="34" borderId="0" applyNumberFormat="0" applyBorder="0" applyAlignment="0" applyProtection="0">
      <alignment vertical="center"/>
    </xf>
    <xf numFmtId="189" fontId="59" fillId="0" borderId="9" applyFill="0" applyProtection="0">
      <alignment horizontal="right"/>
    </xf>
    <xf numFmtId="40" fontId="101" fillId="0" borderId="0" applyBorder="0">
      <alignment horizontal="right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02" fillId="0" borderId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61" fillId="0" borderId="0"/>
    <xf numFmtId="178" fontId="7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9" fillId="0" borderId="0"/>
    <xf numFmtId="0" fontId="36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61" fillId="0" borderId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59" fillId="0" borderId="0">
      <protection locked="0"/>
    </xf>
    <xf numFmtId="190" fontId="59" fillId="0" borderId="0" applyFill="0" applyBorder="0" applyAlignment="0"/>
    <xf numFmtId="0" fontId="64" fillId="0" borderId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" fillId="42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102" fillId="0" borderId="0"/>
    <xf numFmtId="0" fontId="6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2" fillId="0" borderId="0"/>
    <xf numFmtId="0" fontId="55" fillId="17" borderId="0" applyNumberFormat="0" applyBorder="0" applyAlignment="0" applyProtection="0">
      <alignment vertical="center"/>
    </xf>
    <xf numFmtId="0" fontId="59" fillId="0" borderId="0"/>
    <xf numFmtId="0" fontId="68" fillId="0" borderId="14" applyNumberFormat="0" applyFill="0" applyAlignment="0" applyProtection="0">
      <alignment vertical="center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49" fontId="5" fillId="0" borderId="0" applyFont="0" applyFill="0" applyBorder="0" applyAlignment="0" applyProtection="0"/>
    <xf numFmtId="178" fontId="78" fillId="0" borderId="0">
      <protection locked="0"/>
    </xf>
    <xf numFmtId="0" fontId="51" fillId="30" borderId="0" applyNumberFormat="0" applyBorder="0" applyAlignment="0" applyProtection="0">
      <alignment vertical="center"/>
    </xf>
    <xf numFmtId="0" fontId="59" fillId="0" borderId="0"/>
    <xf numFmtId="0" fontId="55" fillId="21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24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02" fillId="0" borderId="0"/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61" fillId="0" borderId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" fillId="25" borderId="0" applyNumberFormat="0" applyFont="0" applyBorder="0" applyAlignment="0" applyProtection="0">
      <alignment horizontal="right"/>
    </xf>
    <xf numFmtId="0" fontId="59" fillId="0" borderId="0"/>
    <xf numFmtId="0" fontId="66" fillId="35" borderId="0" applyNumberFormat="0" applyBorder="0" applyAlignment="0" applyProtection="0">
      <alignment vertical="center"/>
    </xf>
    <xf numFmtId="0" fontId="61" fillId="0" borderId="0"/>
    <xf numFmtId="0" fontId="82" fillId="0" borderId="0">
      <alignment vertical="top" wrapText="1"/>
    </xf>
    <xf numFmtId="41" fontId="59" fillId="0" borderId="0">
      <alignment wrapText="1"/>
    </xf>
    <xf numFmtId="178" fontId="52" fillId="0" borderId="0">
      <protection locked="0"/>
    </xf>
    <xf numFmtId="0" fontId="64" fillId="0" borderId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2" fillId="0" borderId="0"/>
    <xf numFmtId="0" fontId="54" fillId="16" borderId="0" applyNumberFormat="0" applyBorder="0" applyAlignment="0" applyProtection="0">
      <alignment vertical="center"/>
    </xf>
    <xf numFmtId="0" fontId="10" fillId="43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02" fillId="0" borderId="0"/>
    <xf numFmtId="0" fontId="5" fillId="27" borderId="13" applyNumberFormat="0" applyFon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2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02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31" borderId="16" applyNumberFormat="0" applyProtection="0">
      <alignment horizontal="left" vertical="top" indent="1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02" fillId="0" borderId="0"/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178" fontId="52" fillId="0" borderId="0">
      <protection locked="0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1" fillId="3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5" fillId="17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36" fillId="24" borderId="0" applyNumberFormat="0" applyBorder="0" applyAlignment="0" applyProtection="0">
      <alignment vertical="center"/>
    </xf>
    <xf numFmtId="0" fontId="104" fillId="0" borderId="0"/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9" fillId="0" borderId="0"/>
    <xf numFmtId="0" fontId="105" fillId="0" borderId="0" applyNumberForma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191" fontId="6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9" fillId="0" borderId="0"/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5" fillId="17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36" fillId="0" borderId="0"/>
    <xf numFmtId="0" fontId="106" fillId="0" borderId="1">
      <alignment horizontal="center"/>
    </xf>
    <xf numFmtId="0" fontId="36" fillId="21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82" fillId="0" borderId="0">
      <alignment vertical="top" wrapText="1"/>
    </xf>
    <xf numFmtId="0" fontId="54" fillId="16" borderId="0" applyNumberFormat="0" applyBorder="0" applyAlignment="0" applyProtection="0">
      <alignment vertical="center"/>
    </xf>
    <xf numFmtId="0" fontId="59" fillId="0" borderId="0"/>
    <xf numFmtId="0" fontId="54" fillId="23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1" fillId="28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8" fontId="52" fillId="0" borderId="0">
      <protection locked="0"/>
    </xf>
    <xf numFmtId="0" fontId="59" fillId="0" borderId="0"/>
    <xf numFmtId="0" fontId="73" fillId="40" borderId="16" applyNumberFormat="0" applyProtection="0">
      <alignment horizontal="right" vertical="center"/>
    </xf>
    <xf numFmtId="186" fontId="64" fillId="0" borderId="0" applyFill="0" applyBorder="0" applyAlignment="0"/>
    <xf numFmtId="0" fontId="82" fillId="0" borderId="0">
      <alignment vertical="top" wrapText="1"/>
    </xf>
    <xf numFmtId="0" fontId="107" fillId="0" borderId="0" applyNumberFormat="0" applyFill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2" fillId="0" borderId="0">
      <alignment vertical="top" wrapText="1"/>
    </xf>
    <xf numFmtId="0" fontId="59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59" fillId="0" borderId="0">
      <protection locked="0"/>
    </xf>
    <xf numFmtId="0" fontId="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78" fontId="52" fillId="0" borderId="0">
      <protection locked="0"/>
    </xf>
    <xf numFmtId="0" fontId="5" fillId="0" borderId="0">
      <alignment vertical="center"/>
    </xf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192" fontId="84" fillId="0" borderId="0"/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74" fillId="33" borderId="12" applyNumberFormat="0" applyAlignment="0" applyProtection="0"/>
    <xf numFmtId="0" fontId="63" fillId="20" borderId="0" applyNumberFormat="0" applyBorder="0" applyAlignment="0" applyProtection="0">
      <alignment vertical="center"/>
    </xf>
    <xf numFmtId="193" fontId="84" fillId="0" borderId="0" applyFill="0" applyBorder="0" applyProtection="0">
      <alignment horizontal="right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51" fillId="3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9" fillId="0" borderId="0">
      <protection locked="0"/>
    </xf>
    <xf numFmtId="0" fontId="36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178" fontId="72" fillId="0" borderId="0">
      <protection locked="0"/>
    </xf>
    <xf numFmtId="0" fontId="71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43" fontId="5" fillId="0" borderId="0" applyFon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8" fillId="45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181" fontId="64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109" fillId="36" borderId="16" applyNumberFormat="0" applyProtection="0">
      <alignment horizontal="right" vertical="center"/>
    </xf>
    <xf numFmtId="194" fontId="84" fillId="0" borderId="0"/>
    <xf numFmtId="0" fontId="5" fillId="27" borderId="13" applyNumberFormat="0" applyFont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110" fillId="20" borderId="16" applyNumberForma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0" borderId="0"/>
    <xf numFmtId="0" fontId="10" fillId="46" borderId="0" applyNumberFormat="0" applyBorder="0" applyAlignment="0" applyProtection="0"/>
    <xf numFmtId="0" fontId="51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9" fillId="0" borderId="0"/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9" fillId="0" borderId="0"/>
    <xf numFmtId="0" fontId="54" fillId="16" borderId="0" applyNumberFormat="0" applyBorder="0" applyAlignment="0" applyProtection="0">
      <alignment vertical="center"/>
    </xf>
    <xf numFmtId="178" fontId="78" fillId="0" borderId="0">
      <protection locked="0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>
      <protection locked="0"/>
    </xf>
    <xf numFmtId="0" fontId="70" fillId="16" borderId="0" applyNumberFormat="0" applyBorder="0" applyAlignment="0" applyProtection="0"/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13" fontId="5" fillId="0" borderId="0" applyFont="0" applyFill="0" applyProtection="0"/>
    <xf numFmtId="0" fontId="59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195" fontId="58" fillId="0" borderId="0">
      <protection locked="0"/>
    </xf>
    <xf numFmtId="0" fontId="59" fillId="0" borderId="0">
      <protection locked="0"/>
    </xf>
    <xf numFmtId="0" fontId="51" fillId="30" borderId="0" applyNumberFormat="0" applyBorder="0" applyAlignment="0" applyProtection="0">
      <alignment vertical="center"/>
    </xf>
    <xf numFmtId="0" fontId="111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111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2" fillId="0" borderId="0">
      <protection locked="0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70" fillId="16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1" fillId="0" borderId="0"/>
    <xf numFmtId="0" fontId="54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1" fillId="0" borderId="0"/>
    <xf numFmtId="0" fontId="76" fillId="0" borderId="0"/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9" fillId="0" borderId="0"/>
    <xf numFmtId="0" fontId="61" fillId="0" borderId="0"/>
    <xf numFmtId="0" fontId="51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/>
    <xf numFmtId="0" fontId="113" fillId="0" borderId="0" applyNumberFormat="0" applyFill="0" applyBorder="0" applyAlignment="0" applyProtection="0"/>
    <xf numFmtId="0" fontId="59" fillId="0" borderId="0"/>
    <xf numFmtId="0" fontId="59" fillId="0" borderId="0"/>
    <xf numFmtId="0" fontId="51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61" fillId="0" borderId="0"/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9" fillId="0" borderId="0"/>
    <xf numFmtId="0" fontId="59" fillId="0" borderId="0">
      <protection locked="0"/>
    </xf>
    <xf numFmtId="0" fontId="70" fillId="16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10" fillId="4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3" fillId="39" borderId="1"/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9" fillId="0" borderId="0">
      <protection locked="0"/>
    </xf>
    <xf numFmtId="0" fontId="68" fillId="0" borderId="14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>
      <protection locked="0"/>
    </xf>
    <xf numFmtId="196" fontId="84" fillId="0" borderId="0" applyFill="0" applyBorder="0" applyProtection="0">
      <alignment horizontal="right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72" fillId="0" borderId="0">
      <protection locked="0"/>
    </xf>
    <xf numFmtId="197" fontId="96" fillId="0" borderId="0" applyFill="0" applyBorder="0" applyProtection="0">
      <alignment horizontal="center"/>
    </xf>
    <xf numFmtId="178" fontId="52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1" fillId="0" borderId="0"/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98" fontId="84" fillId="0" borderId="0" applyFill="0" applyBorder="0" applyProtection="0">
      <alignment horizontal="right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0" fillId="16" borderId="0" applyNumberFormat="0" applyBorder="0" applyAlignment="0" applyProtection="0"/>
    <xf numFmtId="0" fontId="3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61" fillId="0" borderId="0"/>
    <xf numFmtId="0" fontId="102" fillId="0" borderId="0"/>
    <xf numFmtId="0" fontId="61" fillId="0" borderId="0"/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1" fillId="0" borderId="0"/>
    <xf numFmtId="0" fontId="73" fillId="32" borderId="16" applyNumberFormat="0" applyProtection="0">
      <alignment horizontal="right" vertical="center"/>
    </xf>
    <xf numFmtId="199" fontId="84" fillId="0" borderId="0" applyFill="0" applyBorder="0" applyProtection="0">
      <alignment horizontal="right"/>
    </xf>
    <xf numFmtId="0" fontId="55" fillId="17" borderId="0" applyNumberFormat="0" applyBorder="0" applyAlignment="0" applyProtection="0">
      <alignment vertical="center"/>
    </xf>
    <xf numFmtId="178" fontId="78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200" fontId="114" fillId="0" borderId="0" applyFill="0" applyBorder="0" applyProtection="0">
      <alignment horizontal="right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201" fontId="84" fillId="0" borderId="0" applyFill="0" applyBorder="0" applyProtection="0">
      <alignment horizontal="right"/>
    </xf>
    <xf numFmtId="0" fontId="115" fillId="17" borderId="0" applyNumberFormat="0" applyBorder="0" applyAlignment="0" applyProtection="0">
      <alignment vertical="center"/>
    </xf>
    <xf numFmtId="0" fontId="108" fillId="34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88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0" fillId="48" borderId="0" applyNumberFormat="0" applyBorder="0" applyAlignment="0" applyProtection="0"/>
    <xf numFmtId="0" fontId="57" fillId="17" borderId="0" applyNumberFormat="0" applyBorder="0" applyAlignment="0" applyProtection="0"/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116" fillId="0" borderId="0"/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38" fontId="117" fillId="0" borderId="19">
      <alignment vertical="center"/>
    </xf>
    <xf numFmtId="0" fontId="118" fillId="0" borderId="0" applyNumberFormat="0" applyFill="0">
      <alignment horizontal="left"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36" fillId="16" borderId="0" applyNumberFormat="0" applyBorder="0" applyAlignment="0" applyProtection="0">
      <alignment vertical="center"/>
    </xf>
    <xf numFmtId="0" fontId="119" fillId="0" borderId="20">
      <alignment horizontal="left"/>
    </xf>
    <xf numFmtId="0" fontId="51" fillId="15" borderId="0" applyNumberFormat="0" applyBorder="0" applyAlignment="0" applyProtection="0">
      <alignment vertical="center"/>
    </xf>
    <xf numFmtId="178" fontId="52" fillId="0" borderId="0">
      <protection locked="0"/>
    </xf>
    <xf numFmtId="0" fontId="56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1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1" fillId="22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21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36" fillId="5" borderId="0" applyNumberFormat="0" applyBorder="0" applyAlignment="0" applyProtection="0">
      <alignment vertical="center"/>
    </xf>
    <xf numFmtId="178" fontId="78" fillId="0" borderId="0"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9" fontId="120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3" fillId="17" borderId="16" applyNumberFormat="0" applyProtection="0">
      <alignment horizontal="right" vertical="center"/>
    </xf>
    <xf numFmtId="0" fontId="36" fillId="16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3" fillId="18" borderId="16" applyNumberFormat="0" applyProtection="0">
      <alignment horizontal="right" vertical="center"/>
    </xf>
    <xf numFmtId="0" fontId="36" fillId="21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3" fillId="30" borderId="16" applyNumberFormat="0" applyProtection="0">
      <alignment horizontal="right"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23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3" fillId="27" borderId="16" applyNumberForma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21" fillId="0" borderId="0"/>
    <xf numFmtId="0" fontId="55" fillId="1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86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186" fontId="64" fillId="0" borderId="0" applyFill="0" applyBorder="0" applyAlignment="0"/>
    <xf numFmtId="0" fontId="3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61" fillId="0" borderId="0"/>
    <xf numFmtId="0" fontId="54" fillId="1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" fillId="0" borderId="0"/>
    <xf numFmtId="0" fontId="71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36" fillId="2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9" fillId="0" borderId="4" applyNumberFormat="0" applyFill="0" applyProtection="0">
      <alignment horizontal="left"/>
    </xf>
    <xf numFmtId="0" fontId="55" fillId="17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" fillId="0" borderId="0" applyNumberFormat="0" applyFont="0">
      <alignment horizontal="centerContinuous" wrapText="1"/>
    </xf>
    <xf numFmtId="0" fontId="51" fillId="35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178" fontId="72" fillId="0" borderId="0">
      <protection locked="0"/>
    </xf>
    <xf numFmtId="0" fontId="123" fillId="0" borderId="21" applyNumberFormat="0" applyAlignment="0" applyProtection="0">
      <alignment horizontal="left"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03" fontId="5" fillId="0" borderId="0" applyFont="0" applyFill="0" applyBorder="0" applyAlignment="0" applyProtection="0"/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124" fillId="0" borderId="22"/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36" borderId="16" applyNumberFormat="0" applyProtection="0">
      <alignment horizontal="left" vertical="center" indent="1"/>
    </xf>
    <xf numFmtId="0" fontId="3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27" fillId="0" borderId="1">
      <alignment horizontal="distributed" vertical="center" wrapText="1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1" fillId="3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204" fontId="125" fillId="0" borderId="0">
      <alignment horizontal="right"/>
    </xf>
    <xf numFmtId="0" fontId="10" fillId="44" borderId="0" applyNumberFormat="0" applyBorder="0" applyAlignment="0" applyProtection="0"/>
    <xf numFmtId="0" fontId="36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36" fillId="2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26" fillId="0" borderId="22">
      <alignment horizontal="center"/>
    </xf>
    <xf numFmtId="0" fontId="55" fillId="17" borderId="0" applyNumberFormat="0" applyBorder="0" applyAlignment="0" applyProtection="0">
      <alignment vertical="center"/>
    </xf>
    <xf numFmtId="37" fontId="127" fillId="0" borderId="0"/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7" fillId="2" borderId="12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128" fillId="0" borderId="0" applyFill="0" applyBorder="0">
      <alignment horizontal="right"/>
    </xf>
    <xf numFmtId="0" fontId="57" fillId="17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77" fillId="0" borderId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05" fontId="5" fillId="0" borderId="0" applyFont="0" applyFill="0" applyBorder="0" applyAlignment="0" applyProtection="0"/>
    <xf numFmtId="0" fontId="59" fillId="0" borderId="0">
      <protection locked="0"/>
    </xf>
    <xf numFmtId="0" fontId="51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38" fontId="128" fillId="0" borderId="0"/>
    <xf numFmtId="0" fontId="3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178" fontId="72" fillId="0" borderId="0">
      <protection locked="0"/>
    </xf>
    <xf numFmtId="0" fontId="36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/>
    <xf numFmtId="0" fontId="36" fillId="2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206" fontId="59" fillId="0" borderId="0"/>
    <xf numFmtId="178" fontId="58" fillId="0" borderId="0">
      <protection locked="0"/>
    </xf>
    <xf numFmtId="0" fontId="123" fillId="0" borderId="21" applyNumberFormat="0" applyAlignment="0" applyProtection="0">
      <alignment horizontal="left" vertical="center"/>
    </xf>
    <xf numFmtId="178" fontId="52" fillId="0" borderId="0">
      <protection locked="0"/>
    </xf>
    <xf numFmtId="0" fontId="36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70" fillId="44" borderId="0" applyNumberFormat="0" applyBorder="0" applyAlignment="0" applyProtection="0"/>
    <xf numFmtId="178" fontId="52" fillId="0" borderId="0">
      <protection locked="0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178" fontId="58" fillId="0" borderId="0">
      <protection locked="0"/>
    </xf>
    <xf numFmtId="0" fontId="64" fillId="0" borderId="0"/>
    <xf numFmtId="0" fontId="5" fillId="0" borderId="0" applyFont="0" applyFill="0" applyBorder="0" applyAlignment="0" applyProtection="0"/>
    <xf numFmtId="0" fontId="51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30" fillId="0" borderId="0"/>
    <xf numFmtId="0" fontId="54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31" fillId="39" borderId="0" applyNumberFormat="0" applyProtection="0">
      <alignment horizontal="center"/>
      <protection locked="0" hidden="1"/>
    </xf>
    <xf numFmtId="0" fontId="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180" fontId="64" fillId="0" borderId="0" applyFill="0" applyBorder="0" applyAlignment="0"/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36" fillId="5" borderId="0" applyNumberFormat="0" applyBorder="0" applyAlignment="0" applyProtection="0">
      <alignment vertical="center"/>
    </xf>
    <xf numFmtId="178" fontId="72" fillId="0" borderId="0">
      <protection locked="0"/>
    </xf>
    <xf numFmtId="0" fontId="36" fillId="5" borderId="0" applyNumberFormat="0" applyBorder="0" applyAlignment="0" applyProtection="0">
      <alignment vertical="center"/>
    </xf>
    <xf numFmtId="178" fontId="72" fillId="0" borderId="0">
      <protection locked="0"/>
    </xf>
    <xf numFmtId="0" fontId="36" fillId="5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98" fillId="41" borderId="8">
      <protection locked="0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23" fillId="0" borderId="10">
      <alignment horizontal="left"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25" fillId="0" borderId="0"/>
    <xf numFmtId="0" fontId="55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8" fillId="0" borderId="0">
      <alignment vertical="center"/>
    </xf>
    <xf numFmtId="0" fontId="5" fillId="0" borderId="0">
      <alignment vertical="center"/>
    </xf>
    <xf numFmtId="0" fontId="88" fillId="17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0" borderId="0"/>
    <xf numFmtId="0" fontId="5" fillId="0" borderId="0">
      <alignment vertical="center"/>
    </xf>
    <xf numFmtId="181" fontId="64" fillId="0" borderId="0" applyFill="0" applyBorder="0" applyAlignment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" fillId="0" borderId="0">
      <protection locked="0"/>
    </xf>
    <xf numFmtId="0" fontId="3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7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36" fillId="26" borderId="0" applyNumberFormat="0" applyBorder="0" applyAlignment="0" applyProtection="0">
      <alignment vertical="center"/>
    </xf>
    <xf numFmtId="0" fontId="132" fillId="0" borderId="0" applyProtection="0"/>
    <xf numFmtId="0" fontId="3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33" fillId="0" borderId="0"/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4" fillId="49" borderId="0" applyNumberFormat="0"/>
    <xf numFmtId="0" fontId="51" fillId="2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8" fontId="7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9" fillId="49" borderId="16" applyNumberFormat="0" applyProtection="0">
      <alignment horizontal="left" vertical="center" indent="1"/>
    </xf>
    <xf numFmtId="0" fontId="36" fillId="29" borderId="0" applyNumberFormat="0" applyBorder="0" applyAlignment="0" applyProtection="0">
      <alignment vertical="center"/>
    </xf>
    <xf numFmtId="0" fontId="59" fillId="31" borderId="16" applyNumberFormat="0" applyProtection="0">
      <alignment horizontal="left" vertical="center" indent="1"/>
    </xf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5" borderId="16" applyNumberFormat="0" applyProtection="0">
      <alignment horizontal="left" vertical="center" indent="1"/>
    </xf>
    <xf numFmtId="0" fontId="55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35" fillId="0" borderId="0"/>
    <xf numFmtId="0" fontId="54" fillId="1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07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59" fillId="0" borderId="4" applyNumberFormat="0" applyFill="0" applyProtection="0">
      <alignment horizontal="right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5" borderId="16" applyNumberFormat="0" applyProtection="0">
      <alignment horizontal="left" vertical="top" indent="1"/>
    </xf>
    <xf numFmtId="0" fontId="55" fillId="17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208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98" fillId="41" borderId="8">
      <protection locked="0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129" fillId="3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62" fillId="16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112" fillId="0" borderId="0" applyNumberFormat="0" applyFill="0" applyBorder="0" applyAlignment="0" applyProtection="0">
      <alignment vertical="center"/>
    </xf>
    <xf numFmtId="209" fontId="5" fillId="0" borderId="0" applyFont="0" applyFill="0" applyBorder="0" applyAlignment="0" applyProtection="0"/>
    <xf numFmtId="181" fontId="64" fillId="0" borderId="0" applyFill="0" applyBorder="0" applyAlignment="0"/>
    <xf numFmtId="0" fontId="51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6" fillId="20" borderId="16" applyNumberForma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6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29" fillId="18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" fillId="0" borderId="0">
      <protection locked="0"/>
    </xf>
    <xf numFmtId="0" fontId="51" fillId="2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08" fillId="45" borderId="0" applyNumberFormat="0" applyBorder="0" applyAlignment="0" applyProtection="0"/>
    <xf numFmtId="0" fontId="129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181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9" fillId="2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1" fillId="2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138" fillId="0" borderId="0"/>
    <xf numFmtId="0" fontId="54" fillId="1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0" borderId="0"/>
    <xf numFmtId="0" fontId="51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/>
    <xf numFmtId="0" fontId="51" fillId="3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9" fillId="24" borderId="0" applyNumberFormat="0" applyBorder="0" applyAlignment="0" applyProtection="0">
      <alignment vertical="center"/>
    </xf>
    <xf numFmtId="0" fontId="108" fillId="51" borderId="0" applyNumberFormat="0" applyBorder="0" applyAlignment="0" applyProtection="0"/>
    <xf numFmtId="189" fontId="59" fillId="0" borderId="9" applyFill="0" applyProtection="0">
      <alignment horizontal="right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horizontal="left"/>
    </xf>
    <xf numFmtId="0" fontId="51" fillId="2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210" fontId="5" fillId="0" borderId="0" applyFont="0" applyFill="0" applyBorder="0" applyAlignment="0" applyProtection="0"/>
    <xf numFmtId="0" fontId="66" fillId="2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68" fillId="0" borderId="14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206" fontId="59" fillId="0" borderId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206" fontId="59" fillId="0" borderId="0"/>
    <xf numFmtId="0" fontId="140" fillId="0" borderId="24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4" fillId="0" borderId="0">
      <protection locked="0"/>
    </xf>
    <xf numFmtId="0" fontId="10" fillId="4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8" fillId="52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211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108" fillId="5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08" fillId="51" borderId="0" applyNumberFormat="0" applyBorder="0" applyAlignment="0" applyProtection="0"/>
    <xf numFmtId="206" fontId="59" fillId="0" borderId="0"/>
    <xf numFmtId="0" fontId="10" fillId="42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8" fillId="19" borderId="0" applyNumberFormat="0" applyBorder="0" applyAlignment="0" applyProtection="0"/>
    <xf numFmtId="0" fontId="108" fillId="50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" fillId="4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/>
    <xf numFmtId="181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108" fillId="19" borderId="0" applyNumberFormat="0" applyBorder="0" applyAlignment="0" applyProtection="0"/>
    <xf numFmtId="212" fontId="64" fillId="0" borderId="0" applyFill="0" applyBorder="0" applyAlignment="0"/>
    <xf numFmtId="0" fontId="141" fillId="0" borderId="25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8" fillId="55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8" fillId="52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8" fillId="56" borderId="0" applyNumberFormat="0" applyBorder="0" applyAlignment="0" applyProtection="0"/>
    <xf numFmtId="0" fontId="117" fillId="0" borderId="26" applyNumberFormat="0" applyBorder="0"/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" fillId="42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3" fillId="36" borderId="16" applyNumberFormat="0" applyProtection="0">
      <alignment horizontal="right" vertical="center"/>
    </xf>
    <xf numFmtId="0" fontId="54" fillId="16" borderId="0" applyNumberFormat="0" applyBorder="0" applyAlignment="0" applyProtection="0">
      <alignment vertical="center"/>
    </xf>
    <xf numFmtId="0" fontId="108" fillId="48" borderId="0" applyNumberFormat="0" applyBorder="0" applyAlignment="0" applyProtection="0"/>
    <xf numFmtId="178" fontId="5" fillId="0" borderId="0">
      <protection locked="0"/>
    </xf>
    <xf numFmtId="0" fontId="54" fillId="23" borderId="0" applyNumberFormat="0" applyBorder="0" applyAlignment="0" applyProtection="0">
      <alignment vertical="center"/>
    </xf>
    <xf numFmtId="178" fontId="5" fillId="0" borderId="0">
      <protection locked="0"/>
    </xf>
    <xf numFmtId="0" fontId="104" fillId="0" borderId="0"/>
    <xf numFmtId="0" fontId="95" fillId="0" borderId="0">
      <alignment horizontal="center" wrapText="1"/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42" fillId="57" borderId="0" applyNumberFormat="0" applyProtection="0">
      <alignment horizontal="left" vertical="center" indent="1"/>
    </xf>
    <xf numFmtId="0" fontId="121" fillId="0" borderId="0"/>
    <xf numFmtId="0" fontId="55" fillId="17" borderId="0" applyNumberFormat="0" applyBorder="0" applyAlignment="0" applyProtection="0">
      <alignment vertical="center"/>
    </xf>
    <xf numFmtId="178" fontId="5" fillId="0" borderId="0">
      <protection locked="0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13" fontId="73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178" fontId="72" fillId="0" borderId="0">
      <protection locked="0"/>
    </xf>
    <xf numFmtId="178" fontId="72" fillId="0" borderId="0">
      <protection locked="0"/>
    </xf>
    <xf numFmtId="0" fontId="57" fillId="47" borderId="0" applyNumberFormat="0" applyBorder="0" applyAlignment="0" applyProtection="0"/>
    <xf numFmtId="186" fontId="64" fillId="0" borderId="0" applyFill="0" applyBorder="0" applyAlignment="0"/>
    <xf numFmtId="0" fontId="67" fillId="26" borderId="12" applyNumberFormat="0" applyAlignment="0" applyProtection="0">
      <alignment vertical="center"/>
    </xf>
    <xf numFmtId="214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61" fillId="0" borderId="0" applyFill="0" applyBorder="0">
      <alignment horizontal="right"/>
    </xf>
    <xf numFmtId="0" fontId="124" fillId="0" borderId="22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60" fillId="0" borderId="11" applyNumberFormat="0" applyFill="0" applyAlignment="0" applyProtection="0">
      <alignment vertical="center"/>
    </xf>
    <xf numFmtId="0" fontId="143" fillId="0" borderId="3">
      <alignment horizont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06" fontId="59" fillId="0" borderId="0"/>
    <xf numFmtId="0" fontId="88" fillId="17" borderId="0" applyNumberFormat="0" applyBorder="0" applyAlignment="0" applyProtection="0">
      <alignment vertical="center"/>
    </xf>
    <xf numFmtId="206" fontId="59" fillId="0" borderId="0"/>
    <xf numFmtId="0" fontId="55" fillId="17" borderId="0" applyNumberFormat="0" applyBorder="0" applyAlignment="0" applyProtection="0">
      <alignment vertical="center"/>
    </xf>
    <xf numFmtId="206" fontId="59" fillId="0" borderId="0"/>
    <xf numFmtId="178" fontId="58" fillId="0" borderId="0">
      <protection locked="0"/>
    </xf>
    <xf numFmtId="0" fontId="51" fillId="3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206" fontId="59" fillId="0" borderId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0" fontId="53" fillId="26" borderId="1"/>
    <xf numFmtId="0" fontId="64" fillId="0" borderId="0"/>
    <xf numFmtId="0" fontId="105" fillId="0" borderId="0" applyNumberForma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215" fontId="84" fillId="0" borderId="0"/>
    <xf numFmtId="3" fontId="5" fillId="0" borderId="0" applyFont="0" applyFill="0" applyBorder="0" applyAlignment="0" applyProtection="0"/>
    <xf numFmtId="0" fontId="73" fillId="27" borderId="16" applyNumberFormat="0" applyProtection="0">
      <alignment horizontal="left" vertical="top" indent="1"/>
    </xf>
    <xf numFmtId="0" fontId="54" fillId="16" borderId="0" applyNumberFormat="0" applyBorder="0" applyAlignment="0" applyProtection="0">
      <alignment vertical="center"/>
    </xf>
    <xf numFmtId="216" fontId="5" fillId="0" borderId="0" applyFont="0" applyFill="0" applyBorder="0" applyAlignment="0" applyProtection="0"/>
    <xf numFmtId="178" fontId="72" fillId="0" borderId="0">
      <protection locked="0"/>
    </xf>
    <xf numFmtId="178" fontId="72" fillId="0" borderId="0">
      <protection locked="0"/>
    </xf>
    <xf numFmtId="0" fontId="144" fillId="0" borderId="0" applyNumberFormat="0" applyAlignment="0">
      <alignment horizontal="left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45" fillId="0" borderId="0" applyNumberFormat="0" applyAlignment="0"/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217" fontId="59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5" fillId="21" borderId="0" applyNumberFormat="0" applyBorder="0" applyAlignment="0" applyProtection="0">
      <alignment vertical="center"/>
    </xf>
    <xf numFmtId="218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219" fontId="5" fillId="0" borderId="0" applyFont="0" applyFill="0" applyBorder="0" applyAlignment="0" applyProtection="0"/>
    <xf numFmtId="0" fontId="71" fillId="0" borderId="15" applyNumberFormat="0" applyFill="0" applyAlignment="0" applyProtection="0">
      <alignment vertical="center"/>
    </xf>
    <xf numFmtId="0" fontId="146" fillId="0" borderId="0" applyNumberFormat="0" applyFill="0" applyBorder="0" applyAlignment="0" applyProtection="0"/>
    <xf numFmtId="220" fontId="5" fillId="0" borderId="0" applyFont="0" applyFill="0" applyBorder="0" applyAlignment="0" applyProtection="0"/>
    <xf numFmtId="14" fontId="73" fillId="0" borderId="0" applyFill="0" applyBorder="0" applyAlignment="0"/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38" fontId="117" fillId="0" borderId="19">
      <alignment vertical="center"/>
    </xf>
    <xf numFmtId="0" fontId="55" fillId="17" borderId="0" applyNumberFormat="0" applyBorder="0" applyAlignment="0" applyProtection="0">
      <alignment vertical="center"/>
    </xf>
    <xf numFmtId="38" fontId="117" fillId="0" borderId="19">
      <alignment vertical="center"/>
    </xf>
    <xf numFmtId="186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221" fontId="5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178" fontId="58" fillId="0" borderId="0">
      <protection locked="0"/>
    </xf>
    <xf numFmtId="0" fontId="61" fillId="0" borderId="0" applyNumberFormat="0" applyFill="0" applyBorder="0" applyAlignment="0" applyProtection="0"/>
    <xf numFmtId="0" fontId="138" fillId="0" borderId="0"/>
    <xf numFmtId="0" fontId="51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147" fillId="0" borderId="0">
      <alignment horizontal="left" indent="1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2" fontId="77" fillId="0" borderId="0" applyProtection="0"/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" fillId="0" borderId="0">
      <alignment vertical="center"/>
    </xf>
    <xf numFmtId="38" fontId="53" fillId="2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123" fillId="0" borderId="10">
      <alignment horizontal="left" vertical="center"/>
    </xf>
    <xf numFmtId="0" fontId="51" fillId="35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123" fillId="0" borderId="0" applyProtection="0"/>
    <xf numFmtId="0" fontId="55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10" fontId="53" fillId="2" borderId="1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6" fontId="133" fillId="57" borderId="0"/>
    <xf numFmtId="38" fontId="149" fillId="0" borderId="0"/>
    <xf numFmtId="0" fontId="109" fillId="27" borderId="16" applyNumberFormat="0" applyProtection="0">
      <alignment vertical="center"/>
    </xf>
    <xf numFmtId="38" fontId="150" fillId="0" borderId="0"/>
    <xf numFmtId="0" fontId="98" fillId="41" borderId="8">
      <protection locked="0"/>
    </xf>
    <xf numFmtId="0" fontId="54" fillId="16" borderId="0" applyNumberFormat="0" applyBorder="0" applyAlignment="0" applyProtection="0">
      <alignment vertical="center"/>
    </xf>
    <xf numFmtId="0" fontId="125" fillId="0" borderId="0"/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 applyFont="0" applyFill="0">
      <alignment horizontal="fill"/>
    </xf>
    <xf numFmtId="186" fontId="64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86" fontId="151" fillId="58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" fillId="0" borderId="0"/>
    <xf numFmtId="0" fontId="55" fillId="1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222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223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4" fillId="0" borderId="0"/>
    <xf numFmtId="37" fontId="127" fillId="0" borderId="0"/>
    <xf numFmtId="0" fontId="118" fillId="0" borderId="0" applyNumberFormat="0" applyFill="0">
      <alignment horizontal="left" vertical="center"/>
    </xf>
    <xf numFmtId="0" fontId="136" fillId="20" borderId="16" applyNumberFormat="0" applyProtection="0">
      <alignment horizontal="left" vertical="top" indent="1"/>
    </xf>
    <xf numFmtId="178" fontId="78" fillId="0" borderId="0">
      <protection locked="0"/>
    </xf>
    <xf numFmtId="43" fontId="5" fillId="0" borderId="0" applyFon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52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152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6" fillId="0" borderId="0"/>
    <xf numFmtId="0" fontId="55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40" fontId="153" fillId="2" borderId="0">
      <alignment horizontal="right"/>
    </xf>
    <xf numFmtId="224" fontId="58" fillId="0" borderId="0">
      <protection locked="0"/>
    </xf>
    <xf numFmtId="190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0" fontId="59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9" fillId="0" borderId="0"/>
    <xf numFmtId="0" fontId="54" fillId="16" borderId="0" applyNumberFormat="0" applyBorder="0" applyAlignment="0" applyProtection="0">
      <alignment vertical="center"/>
    </xf>
    <xf numFmtId="0" fontId="53" fillId="26" borderId="1"/>
    <xf numFmtId="9" fontId="5" fillId="0" borderId="0" applyFont="0" applyFill="0" applyBorder="0" applyAlignment="0" applyProtection="0">
      <alignment vertical="center"/>
    </xf>
    <xf numFmtId="0" fontId="73" fillId="29" borderId="16" applyNumberFormat="0" applyProtection="0">
      <alignment horizontal="right" vertical="center"/>
    </xf>
    <xf numFmtId="0" fontId="55" fillId="17" borderId="0" applyNumberFormat="0" applyBorder="0" applyAlignment="0" applyProtection="0">
      <alignment vertical="center"/>
    </xf>
    <xf numFmtId="0" fontId="117" fillId="0" borderId="26" applyNumberFormat="0" applyBorder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40" fontId="5" fillId="0" borderId="0" applyFont="0" applyFill="0" applyBorder="0" applyAlignment="0" applyProtection="0"/>
    <xf numFmtId="181" fontId="64" fillId="0" borderId="0" applyFill="0" applyBorder="0" applyAlignment="0"/>
    <xf numFmtId="0" fontId="55" fillId="17" borderId="0" applyNumberFormat="0" applyBorder="0" applyAlignment="0" applyProtection="0">
      <alignment vertical="center"/>
    </xf>
    <xf numFmtId="225" fontId="154" fillId="0" borderId="0"/>
    <xf numFmtId="15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26" fillId="0" borderId="22">
      <alignment horizontal="center"/>
    </xf>
    <xf numFmtId="226" fontId="59" fillId="16" borderId="0">
      <alignment vertical="center"/>
    </xf>
    <xf numFmtId="0" fontId="136" fillId="20" borderId="16" applyNumberFormat="0" applyProtection="0">
      <alignment horizontal="left" vertical="center" indent="1"/>
    </xf>
    <xf numFmtId="0" fontId="55" fillId="17" borderId="0" applyNumberFormat="0" applyBorder="0" applyAlignment="0" applyProtection="0">
      <alignment vertical="center"/>
    </xf>
    <xf numFmtId="227" fontId="120" fillId="0" borderId="0" applyFont="0" applyFill="0" applyBorder="0" applyAlignment="0" applyProtection="0"/>
    <xf numFmtId="178" fontId="72" fillId="0" borderId="0">
      <protection locked="0"/>
    </xf>
    <xf numFmtId="0" fontId="136" fillId="31" borderId="0" applyNumberFormat="0" applyProtection="0">
      <alignment horizontal="left" vertical="center" indent="1"/>
    </xf>
    <xf numFmtId="0" fontId="56" fillId="21" borderId="0" applyNumberFormat="0" applyBorder="0" applyAlignment="0" applyProtection="0">
      <alignment vertical="center"/>
    </xf>
    <xf numFmtId="0" fontId="73" fillId="34" borderId="16" applyNumberFormat="0" applyProtection="0">
      <alignment horizontal="right" vertical="center"/>
    </xf>
    <xf numFmtId="178" fontId="5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3" fillId="59" borderId="16" applyNumberFormat="0" applyProtection="0">
      <alignment horizontal="right"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3" fillId="22" borderId="16" applyNumberFormat="0" applyProtection="0">
      <alignment horizontal="right" vertical="center"/>
    </xf>
    <xf numFmtId="0" fontId="55" fillId="17" borderId="0" applyNumberFormat="0" applyBorder="0" applyAlignment="0" applyProtection="0">
      <alignment vertical="center"/>
    </xf>
    <xf numFmtId="0" fontId="136" fillId="60" borderId="27" applyNumberFormat="0" applyProtection="0">
      <alignment horizontal="left" vertical="center" indent="1"/>
    </xf>
    <xf numFmtId="0" fontId="57" fillId="47" borderId="0" applyNumberFormat="0" applyBorder="0" applyAlignment="0" applyProtection="0"/>
    <xf numFmtId="0" fontId="155" fillId="49" borderId="0" applyNumberFormat="0" applyProtection="0">
      <alignment horizontal="left" vertical="center" indent="1"/>
    </xf>
    <xf numFmtId="0" fontId="73" fillId="31" borderId="16" applyNumberFormat="0" applyProtection="0">
      <alignment horizontal="right" vertical="center"/>
    </xf>
    <xf numFmtId="178" fontId="58" fillId="0" borderId="0">
      <protection locked="0"/>
    </xf>
    <xf numFmtId="0" fontId="98" fillId="41" borderId="8">
      <protection locked="0"/>
    </xf>
    <xf numFmtId="0" fontId="55" fillId="17" borderId="0" applyNumberFormat="0" applyBorder="0" applyAlignment="0" applyProtection="0">
      <alignment vertical="center"/>
    </xf>
    <xf numFmtId="0" fontId="73" fillId="36" borderId="0" applyNumberFormat="0" applyProtection="0">
      <alignment horizontal="left" vertical="center" indent="1"/>
    </xf>
    <xf numFmtId="0" fontId="54" fillId="16" borderId="0" applyNumberFormat="0" applyBorder="0" applyAlignment="0" applyProtection="0">
      <alignment vertical="center"/>
    </xf>
    <xf numFmtId="0" fontId="59" fillId="49" borderId="16" applyNumberFormat="0" applyProtection="0">
      <alignment horizontal="left" vertical="top" indent="1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9" fillId="36" borderId="16" applyNumberFormat="0" applyProtection="0">
      <alignment horizontal="left" vertical="top" indent="1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178" fontId="72" fillId="0" borderId="0">
      <protection locked="0"/>
    </xf>
    <xf numFmtId="0" fontId="73" fillId="27" borderId="16" applyNumberFormat="0" applyProtection="0">
      <alignment horizontal="left" vertical="center" indent="1"/>
    </xf>
    <xf numFmtId="0" fontId="54" fillId="16" borderId="0" applyNumberFormat="0" applyBorder="0" applyAlignment="0" applyProtection="0">
      <alignment vertical="center"/>
    </xf>
    <xf numFmtId="0" fontId="73" fillId="31" borderId="16" applyNumberFormat="0" applyProtection="0">
      <alignment horizontal="left" vertical="top" indent="1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228" fontId="117" fillId="0" borderId="0">
      <alignment horizontal="center"/>
    </xf>
    <xf numFmtId="0" fontId="59" fillId="0" borderId="0"/>
    <xf numFmtId="0" fontId="36" fillId="0" borderId="0">
      <alignment vertical="center"/>
    </xf>
    <xf numFmtId="0" fontId="106" fillId="0" borderId="1">
      <alignment horizontal="center"/>
    </xf>
    <xf numFmtId="0" fontId="54" fillId="23" borderId="0" applyNumberFormat="0" applyBorder="0" applyAlignment="0" applyProtection="0">
      <alignment vertical="center"/>
    </xf>
    <xf numFmtId="0" fontId="106" fillId="0" borderId="0">
      <alignment horizontal="center" vertical="center"/>
    </xf>
    <xf numFmtId="0" fontId="124" fillId="0" borderId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49" fontId="73" fillId="0" borderId="0" applyFill="0" applyBorder="0" applyAlignment="0"/>
    <xf numFmtId="229" fontId="59" fillId="0" borderId="0" applyFill="0" applyBorder="0" applyAlignment="0"/>
    <xf numFmtId="0" fontId="55" fillId="17" borderId="0" applyNumberFormat="0" applyBorder="0" applyAlignment="0" applyProtection="0">
      <alignment vertical="center"/>
    </xf>
    <xf numFmtId="230" fontId="59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40" fontId="156" fillId="0" borderId="0"/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5" fillId="0" borderId="28">
      <alignment horizontal="left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7" fillId="0" borderId="29" applyProtection="0"/>
    <xf numFmtId="0" fontId="54" fillId="16" borderId="0" applyNumberFormat="0" applyBorder="0" applyAlignment="0" applyProtection="0">
      <alignment vertical="center"/>
    </xf>
    <xf numFmtId="0" fontId="77" fillId="0" borderId="29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43" fontId="5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105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7" fillId="0" borderId="30" applyNumberFormat="0" applyFill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1">
      <alignment horizontal="distributed" vertical="center" wrapText="1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7" fillId="17" borderId="0" applyNumberFormat="0" applyBorder="0" applyAlignment="0" applyProtection="0"/>
    <xf numFmtId="231" fontId="5" fillId="0" borderId="0" applyFont="0" applyFill="0" applyBorder="0" applyAlignment="0" applyProtection="0"/>
    <xf numFmtId="0" fontId="80" fillId="24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88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178" fontId="58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58" fillId="0" borderId="0">
      <protection locked="0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21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178" fontId="72" fillId="0" borderId="0">
      <protection locked="0"/>
    </xf>
    <xf numFmtId="0" fontId="11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7" fillId="17" borderId="0" applyNumberFormat="0" applyBorder="0" applyAlignment="0" applyProtection="0"/>
    <xf numFmtId="178" fontId="72" fillId="0" borderId="0">
      <protection locked="0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178" fontId="72" fillId="0" borderId="0">
      <protection locked="0"/>
    </xf>
    <xf numFmtId="178" fontId="72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9" fillId="0" borderId="4" applyNumberFormat="0" applyFill="0" applyProtection="0">
      <alignment horizontal="right"/>
    </xf>
    <xf numFmtId="0" fontId="140" fillId="0" borderId="31" applyNumberFormat="0" applyFill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140" fillId="0" borderId="31" applyNumberFormat="0" applyFill="0" applyAlignment="0" applyProtection="0"/>
    <xf numFmtId="0" fontId="55" fillId="21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58" fillId="0" borderId="11" applyNumberFormat="0" applyFill="0" applyAlignment="0" applyProtection="0">
      <alignment vertical="center"/>
    </xf>
    <xf numFmtId="0" fontId="158" fillId="0" borderId="11" applyNumberFormat="0" applyFill="0" applyAlignment="0" applyProtection="0"/>
    <xf numFmtId="0" fontId="55" fillId="17" borderId="0" applyNumberFormat="0" applyBorder="0" applyAlignment="0" applyProtection="0">
      <alignment vertical="center"/>
    </xf>
    <xf numFmtId="0" fontId="158" fillId="0" borderId="11" applyNumberFormat="0" applyFill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7" fillId="0" borderId="32" applyNumberFormat="0" applyFill="0" applyAlignment="0" applyProtection="0"/>
    <xf numFmtId="0" fontId="107" fillId="0" borderId="32" applyNumberFormat="0" applyFill="0" applyAlignment="0" applyProtection="0"/>
    <xf numFmtId="0" fontId="55" fillId="1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60" fillId="0" borderId="0">
      <alignment horizontal="centerContinuous" vertical="center"/>
    </xf>
    <xf numFmtId="0" fontId="5" fillId="0" borderId="0"/>
    <xf numFmtId="0" fontId="160" fillId="0" borderId="0">
      <alignment horizontal="centerContinuous" vertical="center"/>
    </xf>
    <xf numFmtId="0" fontId="54" fillId="23" borderId="0" applyNumberFormat="0" applyBorder="0" applyAlignment="0" applyProtection="0">
      <alignment vertical="center"/>
    </xf>
    <xf numFmtId="0" fontId="160" fillId="0" borderId="0">
      <alignment horizontal="centerContinuous"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60" fillId="0" borderId="0">
      <alignment horizontal="centerContinuous" vertical="center"/>
    </xf>
    <xf numFmtId="0" fontId="55" fillId="17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61" fillId="0" borderId="4" applyNumberFormat="0" applyFill="0" applyProtection="0">
      <alignment horizontal="center"/>
    </xf>
    <xf numFmtId="0" fontId="55" fillId="17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161" fillId="0" borderId="4" applyNumberFormat="0" applyFill="0" applyProtection="0">
      <alignment horizont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62" fillId="0" borderId="0"/>
    <xf numFmtId="0" fontId="163" fillId="0" borderId="9" applyNumberFormat="0" applyFill="0" applyProtection="0">
      <alignment horizontal="center"/>
    </xf>
    <xf numFmtId="0" fontId="55" fillId="17" borderId="0" applyNumberFormat="0" applyBorder="0" applyAlignment="0" applyProtection="0">
      <alignment vertical="center"/>
    </xf>
    <xf numFmtId="0" fontId="163" fillId="0" borderId="9" applyNumberFormat="0" applyFill="0" applyProtection="0">
      <alignment horizont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164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" fillId="0" borderId="0"/>
    <xf numFmtId="0" fontId="129" fillId="32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5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5" fillId="0" borderId="0"/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167" fillId="17" borderId="0" applyNumberFormat="0" applyBorder="0" applyAlignment="0" applyProtection="0"/>
    <xf numFmtId="0" fontId="57" fillId="4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178" fontId="7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157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88" fillId="17" borderId="0" applyNumberFormat="0" applyBorder="0" applyAlignment="0" applyProtection="0">
      <alignment vertical="center"/>
    </xf>
    <xf numFmtId="0" fontId="16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21" borderId="0" applyNumberFormat="0" applyBorder="0" applyAlignment="0" applyProtection="0">
      <alignment vertical="center"/>
    </xf>
    <xf numFmtId="0" fontId="5" fillId="0" borderId="0"/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63" fillId="0" borderId="9" applyNumberFormat="0" applyFill="0" applyProtection="0">
      <alignment horizontal="left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115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4" fillId="17" borderId="0" applyNumberFormat="0" applyBorder="0" applyAlignment="0" applyProtection="0">
      <alignment vertical="center"/>
    </xf>
    <xf numFmtId="0" fontId="59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232" fontId="61" fillId="0" borderId="0" applyFont="0" applyFill="0" applyBorder="0" applyAlignment="0" applyProtection="0"/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70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8" fillId="0" borderId="0" applyFill="0" applyBorder="0" applyAlignment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8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8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8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65" fillId="4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/>
    <xf numFmtId="0" fontId="54" fillId="1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5" fillId="0" borderId="0">
      <protection locked="0"/>
    </xf>
    <xf numFmtId="0" fontId="55" fillId="17" borderId="0" applyNumberFormat="0" applyBorder="0" applyAlignment="0" applyProtection="0">
      <alignment vertical="center"/>
    </xf>
    <xf numFmtId="233" fontId="120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" fillId="0" borderId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178" fontId="52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8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8" fontId="72" fillId="0" borderId="0"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3" fillId="0" borderId="0"/>
    <xf numFmtId="0" fontId="38" fillId="0" borderId="0"/>
    <xf numFmtId="0" fontId="5" fillId="0" borderId="0">
      <alignment vertical="center"/>
    </xf>
    <xf numFmtId="0" fontId="5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37" fillId="50" borderId="23" applyNumberForma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10" fillId="0" borderId="0">
      <alignment vertical="center"/>
    </xf>
    <xf numFmtId="0" fontId="36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5" fillId="0" borderId="0"/>
    <xf numFmtId="0" fontId="38" fillId="0" borderId="0"/>
    <xf numFmtId="0" fontId="5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8" fillId="0" borderId="0"/>
    <xf numFmtId="0" fontId="5" fillId="0" borderId="0">
      <alignment vertical="center"/>
    </xf>
    <xf numFmtId="0" fontId="5" fillId="0" borderId="0">
      <alignment vertical="center"/>
    </xf>
    <xf numFmtId="0" fontId="188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188" fillId="0" borderId="0">
      <alignment vertical="center"/>
    </xf>
    <xf numFmtId="0" fontId="5" fillId="0" borderId="0"/>
    <xf numFmtId="0" fontId="100" fillId="2" borderId="18" applyNumberFormat="0" applyAlignment="0" applyProtection="0">
      <alignment vertical="center"/>
    </xf>
    <xf numFmtId="0" fontId="5" fillId="0" borderId="0"/>
    <xf numFmtId="0" fontId="54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171" fillId="0" borderId="0"/>
    <xf numFmtId="0" fontId="171" fillId="0" borderId="0"/>
    <xf numFmtId="0" fontId="5" fillId="0" borderId="0"/>
    <xf numFmtId="0" fontId="70" fillId="16" borderId="0" applyNumberFormat="0" applyBorder="0" applyAlignment="0" applyProtection="0"/>
    <xf numFmtId="0" fontId="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5" fillId="0" borderId="0"/>
    <xf numFmtId="0" fontId="38" fillId="0" borderId="0"/>
    <xf numFmtId="0" fontId="5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1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217" fontId="5" fillId="0" borderId="0" applyFont="0" applyFill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73" fillId="0" borderId="17" applyNumberFormat="0" applyFill="0" applyAlignment="0" applyProtection="0"/>
    <xf numFmtId="0" fontId="54" fillId="23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1" fontId="59" fillId="0" borderId="9" applyFill="0" applyProtection="0">
      <alignment horizont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70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70" fillId="44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174" fillId="61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70" fillId="44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184" fontId="5" fillId="0" borderId="0" applyFont="0" applyFill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43" fontId="5" fillId="0" borderId="0" applyFont="0" applyFill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65" fillId="4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70" fillId="44" borderId="0" applyNumberFormat="0" applyBorder="0" applyAlignment="0" applyProtection="0"/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75" fillId="16" borderId="0" applyNumberFormat="0" applyBorder="0" applyAlignment="0" applyProtection="0"/>
    <xf numFmtId="0" fontId="176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157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77" fillId="48" borderId="12" applyNumberFormat="0" applyAlignment="0" applyProtection="0"/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77" fillId="48" borderId="12" applyNumberFormat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" fillId="42" borderId="13" applyNumberFormat="0" applyFont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62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70" fillId="4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63" fillId="0" borderId="9" applyNumberFormat="0" applyFill="0" applyProtection="0">
      <alignment horizontal="left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65" fillId="3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234" fontId="27" fillId="0" borderId="1">
      <alignment vertical="center"/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235" fontId="5" fillId="0" borderId="0" applyFont="0" applyFill="0" applyBorder="0" applyAlignment="0" applyProtection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78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41" fillId="0" borderId="25" applyNumberFormat="0" applyFill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141" fillId="0" borderId="33" applyNumberFormat="0" applyFill="0" applyAlignment="0" applyProtection="0">
      <alignment vertical="center"/>
    </xf>
    <xf numFmtId="0" fontId="9" fillId="0" borderId="34" applyNumberFormat="0" applyFill="0" applyAlignment="0" applyProtection="0"/>
    <xf numFmtId="0" fontId="9" fillId="0" borderId="34" applyNumberFormat="0" applyFill="0" applyAlignment="0" applyProtection="0"/>
    <xf numFmtId="178" fontId="72" fillId="0" borderId="0">
      <protection locked="0"/>
    </xf>
    <xf numFmtId="178" fontId="52" fillId="0" borderId="0">
      <protection locked="0"/>
    </xf>
    <xf numFmtId="211" fontId="5" fillId="0" borderId="0" applyFont="0" applyFill="0" applyBorder="0" applyAlignment="0" applyProtection="0"/>
    <xf numFmtId="0" fontId="67" fillId="26" borderId="12" applyNumberFormat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67" fillId="26" borderId="12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37" fillId="50" borderId="23" applyNumberFormat="0" applyAlignment="0" applyProtection="0">
      <alignment vertical="center"/>
    </xf>
    <xf numFmtId="0" fontId="179" fillId="51" borderId="23" applyNumberFormat="0" applyAlignment="0" applyProtection="0"/>
    <xf numFmtId="234" fontId="27" fillId="0" borderId="1">
      <alignment vertical="center"/>
      <protection locked="0"/>
    </xf>
    <xf numFmtId="0" fontId="179" fillId="51" borderId="23" applyNumberFormat="0" applyAlignment="0" applyProtection="0"/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/>
    <xf numFmtId="0" fontId="90" fillId="0" borderId="17" applyNumberFormat="0" applyFill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90" fillId="0" borderId="17" applyNumberFormat="0" applyFill="0" applyAlignment="0" applyProtection="0">
      <alignment vertical="center"/>
    </xf>
    <xf numFmtId="0" fontId="173" fillId="0" borderId="17" applyNumberFormat="0" applyFill="0" applyAlignment="0" applyProtection="0"/>
    <xf numFmtId="236" fontId="61" fillId="0" borderId="0" applyFont="0" applyFill="0" applyBorder="0" applyAlignment="0" applyProtection="0"/>
    <xf numFmtId="237" fontId="61" fillId="0" borderId="0" applyFont="0" applyFill="0" applyBorder="0" applyAlignment="0" applyProtection="0"/>
    <xf numFmtId="178" fontId="5" fillId="0" borderId="0">
      <protection locked="0"/>
    </xf>
    <xf numFmtId="178" fontId="58" fillId="0" borderId="0">
      <protection locked="0"/>
    </xf>
    <xf numFmtId="178" fontId="52" fillId="0" borderId="0">
      <protection locked="0"/>
    </xf>
    <xf numFmtId="178" fontId="52" fillId="0" borderId="0">
      <protection locked="0"/>
    </xf>
    <xf numFmtId="178" fontId="52" fillId="0" borderId="0">
      <protection locked="0"/>
    </xf>
    <xf numFmtId="178" fontId="52" fillId="0" borderId="0">
      <protection locked="0"/>
    </xf>
    <xf numFmtId="178" fontId="52" fillId="0" borderId="0">
      <protection locked="0"/>
    </xf>
    <xf numFmtId="178" fontId="52" fillId="0" borderId="0">
      <protection locked="0"/>
    </xf>
    <xf numFmtId="178" fontId="78" fillId="0" borderId="0">
      <protection locked="0"/>
    </xf>
    <xf numFmtId="178" fontId="5" fillId="0" borderId="0">
      <protection locked="0"/>
    </xf>
    <xf numFmtId="178" fontId="78" fillId="0" borderId="0">
      <protection locked="0"/>
    </xf>
    <xf numFmtId="0" fontId="9" fillId="62" borderId="0" applyNumberFormat="0" applyBorder="0" applyAlignment="0" applyProtection="0"/>
    <xf numFmtId="43" fontId="84" fillId="0" borderId="0" applyFont="0" applyFill="0" applyBorder="0" applyAlignment="0" applyProtection="0"/>
    <xf numFmtId="178" fontId="58" fillId="0" borderId="0">
      <protection locked="0"/>
    </xf>
    <xf numFmtId="4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1" fillId="35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" fontId="27" fillId="0" borderId="1">
      <alignment vertical="center"/>
      <protection locked="0"/>
    </xf>
    <xf numFmtId="18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1" fillId="0" borderId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29" fillId="49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9" fillId="0" borderId="4" applyNumberFormat="0" applyFill="0" applyProtection="0">
      <alignment horizontal="left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6" borderId="18" applyNumberFormat="0" applyAlignment="0" applyProtection="0">
      <alignment vertical="center"/>
    </xf>
    <xf numFmtId="0" fontId="100" fillId="2" borderId="18" applyNumberFormat="0" applyAlignment="0" applyProtection="0">
      <alignment vertical="center"/>
    </xf>
    <xf numFmtId="0" fontId="182" fillId="33" borderId="18" applyNumberFormat="0" applyAlignment="0" applyProtection="0"/>
    <xf numFmtId="0" fontId="182" fillId="33" borderId="18" applyNumberFormat="0" applyAlignment="0" applyProtection="0"/>
    <xf numFmtId="0" fontId="80" fillId="24" borderId="12" applyNumberFormat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80" fillId="24" borderId="12" applyNumberFormat="0" applyAlignment="0" applyProtection="0">
      <alignment vertical="center"/>
    </xf>
    <xf numFmtId="0" fontId="80" fillId="24" borderId="12" applyNumberFormat="0" applyAlignment="0" applyProtection="0">
      <alignment vertical="center"/>
    </xf>
    <xf numFmtId="1" fontId="59" fillId="0" borderId="9" applyFill="0" applyProtection="0">
      <alignment horizontal="center"/>
    </xf>
    <xf numFmtId="1" fontId="27" fillId="0" borderId="1">
      <alignment vertical="center"/>
      <protection locked="0"/>
    </xf>
    <xf numFmtId="0" fontId="183" fillId="0" borderId="0"/>
    <xf numFmtId="0" fontId="183" fillId="0" borderId="0"/>
    <xf numFmtId="0" fontId="61" fillId="0" borderId="0"/>
    <xf numFmtId="0" fontId="184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85" fillId="0" borderId="0"/>
    <xf numFmtId="0" fontId="165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65" fillId="50" borderId="0" applyNumberFormat="0" applyBorder="0" applyAlignment="0" applyProtection="0">
      <alignment vertical="center"/>
    </xf>
    <xf numFmtId="0" fontId="165" fillId="50" borderId="0" applyNumberFormat="0" applyBorder="0" applyAlignment="0" applyProtection="0">
      <alignment vertical="center"/>
    </xf>
    <xf numFmtId="0" fontId="165" fillId="29" borderId="0" applyNumberFormat="0" applyBorder="0" applyAlignment="0" applyProtection="0">
      <alignment vertical="center"/>
    </xf>
    <xf numFmtId="0" fontId="165" fillId="29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65" fillId="35" borderId="0" applyNumberFormat="0" applyBorder="0" applyAlignment="0" applyProtection="0">
      <alignment vertical="center"/>
    </xf>
    <xf numFmtId="0" fontId="165" fillId="35" borderId="0" applyNumberFormat="0" applyBorder="0" applyAlignment="0" applyProtection="0">
      <alignment vertical="center"/>
    </xf>
    <xf numFmtId="0" fontId="165" fillId="3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5" fillId="27" borderId="13" applyNumberFormat="0" applyFont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" fillId="27" borderId="13" applyNumberFormat="0" applyFont="0" applyAlignment="0" applyProtection="0">
      <alignment vertical="center"/>
    </xf>
    <xf numFmtId="0" fontId="5" fillId="42" borderId="13" applyNumberFormat="0" applyFont="0" applyAlignment="0" applyProtection="0"/>
    <xf numFmtId="0" fontId="59" fillId="0" borderId="1" applyNumberFormat="0"/>
    <xf numFmtId="0" fontId="59" fillId="0" borderId="1" applyNumberFormat="0"/>
    <xf numFmtId="0" fontId="186" fillId="0" borderId="0"/>
    <xf numFmtId="239" fontId="5" fillId="0" borderId="0" applyFont="0" applyFill="0" applyBorder="0" applyAlignment="0" applyProtection="0"/>
    <xf numFmtId="0" fontId="5" fillId="0" borderId="0" applyFont="0" applyFill="0" applyBorder="0" applyAlignment="0" applyProtection="0"/>
  </cellStyleXfs>
  <cellXfs count="352">
    <xf numFmtId="0" fontId="0" fillId="0" borderId="0" xfId="0">
      <alignment vertical="center"/>
    </xf>
    <xf numFmtId="183" fontId="46" fillId="0" borderId="1" xfId="184" applyNumberFormat="1" applyFont="1" applyBorder="1" applyAlignment="1">
      <alignment horizontal="center" vertical="center" wrapText="1"/>
    </xf>
    <xf numFmtId="0" fontId="5" fillId="0" borderId="1" xfId="4139" applyFont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6" fillId="0" borderId="1" xfId="184" applyFont="1" applyBorder="1" applyAlignment="1">
      <alignment horizontal="center" vertical="center" wrapText="1"/>
    </xf>
    <xf numFmtId="0" fontId="5" fillId="0" borderId="6" xfId="3480" applyFont="1" applyBorder="1" applyAlignment="1">
      <alignment horizontal="center" vertical="center" wrapText="1"/>
    </xf>
    <xf numFmtId="0" fontId="22" fillId="0" borderId="0" xfId="1051" applyNumberFormat="1" applyFont="1" applyFill="1" applyBorder="1" applyAlignment="1" applyProtection="1">
      <alignment horizontal="center" vertical="center"/>
    </xf>
    <xf numFmtId="0" fontId="5" fillId="0" borderId="3" xfId="3480" applyFont="1" applyBorder="1" applyAlignment="1">
      <alignment horizontal="center" vertical="center"/>
    </xf>
    <xf numFmtId="0" fontId="46" fillId="0" borderId="1" xfId="184" applyFont="1" applyBorder="1" applyAlignment="1">
      <alignment horizontal="center" vertical="center"/>
    </xf>
    <xf numFmtId="0" fontId="5" fillId="0" borderId="1" xfId="3480" applyFont="1" applyBorder="1" applyAlignment="1">
      <alignment horizontal="center" vertical="center" wrapText="1"/>
    </xf>
    <xf numFmtId="0" fontId="22" fillId="0" borderId="0" xfId="1051" applyNumberFormat="1" applyFont="1" applyFill="1" applyAlignment="1" applyProtection="1">
      <alignment horizontal="center" vertical="center"/>
    </xf>
    <xf numFmtId="49" fontId="42" fillId="3" borderId="7" xfId="0" applyNumberFormat="1" applyFont="1" applyFill="1" applyBorder="1" applyAlignment="1">
      <alignment horizontal="center" vertical="center"/>
    </xf>
    <xf numFmtId="0" fontId="46" fillId="0" borderId="0" xfId="184" applyFont="1" applyAlignment="1">
      <alignment horizontal="center" vertical="center"/>
    </xf>
    <xf numFmtId="0" fontId="5" fillId="0" borderId="1" xfId="3480" applyFont="1" applyBorder="1" applyAlignment="1">
      <alignment horizontal="center" vertical="center"/>
    </xf>
    <xf numFmtId="0" fontId="2" fillId="0" borderId="0" xfId="4083" applyFont="1" applyAlignment="1">
      <alignment horizontal="left" vertical="center"/>
    </xf>
    <xf numFmtId="0" fontId="5" fillId="0" borderId="4" xfId="3480" applyFont="1" applyBorder="1" applyAlignment="1">
      <alignment horizontal="center" vertical="center" wrapText="1"/>
    </xf>
    <xf numFmtId="183" fontId="45" fillId="0" borderId="0" xfId="184" applyNumberFormat="1" applyFont="1" applyAlignment="1">
      <alignment horizontal="center" vertical="center"/>
    </xf>
    <xf numFmtId="0" fontId="5" fillId="0" borderId="7" xfId="4139" applyFont="1" applyBorder="1" applyAlignment="1">
      <alignment horizontal="center" vertical="center" wrapText="1"/>
    </xf>
    <xf numFmtId="49" fontId="41" fillId="3" borderId="0" xfId="0" applyNumberFormat="1" applyFont="1" applyFill="1" applyAlignment="1">
      <alignment horizontal="center" vertical="center"/>
    </xf>
    <xf numFmtId="49" fontId="42" fillId="3" borderId="6" xfId="0" applyNumberFormat="1" applyFont="1" applyFill="1" applyBorder="1" applyAlignment="1">
      <alignment horizontal="center" vertical="center"/>
    </xf>
    <xf numFmtId="0" fontId="45" fillId="0" borderId="0" xfId="184" applyFont="1" applyAlignment="1">
      <alignment horizontal="center" vertical="center"/>
    </xf>
    <xf numFmtId="0" fontId="5" fillId="0" borderId="6" xfId="4139" applyFont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49" fontId="40" fillId="3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4144" applyFont="1"/>
    <xf numFmtId="0" fontId="3" fillId="0" borderId="0" xfId="4144" applyFont="1"/>
    <xf numFmtId="0" fontId="5" fillId="0" borderId="0" xfId="4144"/>
    <xf numFmtId="0" fontId="5" fillId="0" borderId="0" xfId="4144" applyAlignment="1">
      <alignment horizontal="center" vertical="center"/>
    </xf>
    <xf numFmtId="0" fontId="5" fillId="0" borderId="1" xfId="4144" applyBorder="1" applyAlignment="1">
      <alignment horizontal="center" vertical="center"/>
    </xf>
    <xf numFmtId="240" fontId="6" fillId="0" borderId="1" xfId="3707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4144" applyFont="1" applyBorder="1"/>
    <xf numFmtId="0" fontId="3" fillId="0" borderId="1" xfId="4144" applyFont="1" applyBorder="1" applyAlignment="1">
      <alignment horizontal="center" vertical="center"/>
    </xf>
    <xf numFmtId="241" fontId="7" fillId="0" borderId="1" xfId="0" applyNumberFormat="1" applyFont="1" applyBorder="1" applyAlignment="1">
      <alignment horizontal="center" vertical="center"/>
    </xf>
    <xf numFmtId="0" fontId="7" fillId="0" borderId="1" xfId="4144" applyFont="1" applyBorder="1"/>
    <xf numFmtId="0" fontId="8" fillId="0" borderId="0" xfId="4144" applyFont="1" applyAlignment="1">
      <alignment vertical="center"/>
    </xf>
    <xf numFmtId="0" fontId="5" fillId="0" borderId="0" xfId="4143" applyAlignment="1">
      <alignment horizontal="center" vertical="center"/>
    </xf>
    <xf numFmtId="242" fontId="5" fillId="0" borderId="0" xfId="4143" applyNumberFormat="1" applyAlignment="1">
      <alignment horizontal="left" vertical="center"/>
    </xf>
    <xf numFmtId="241" fontId="9" fillId="0" borderId="1" xfId="4143" applyNumberFormat="1" applyFont="1" applyBorder="1" applyAlignment="1">
      <alignment horizontal="center" vertical="center" wrapText="1"/>
    </xf>
    <xf numFmtId="242" fontId="3" fillId="0" borderId="1" xfId="4143" applyNumberFormat="1" applyFont="1" applyBorder="1" applyAlignment="1">
      <alignment horizontal="center" vertical="center"/>
    </xf>
    <xf numFmtId="242" fontId="9" fillId="0" borderId="1" xfId="4143" applyNumberFormat="1" applyFont="1" applyBorder="1" applyAlignment="1">
      <alignment horizontal="center" vertical="center" wrapText="1"/>
    </xf>
    <xf numFmtId="0" fontId="0" fillId="0" borderId="1" xfId="4144" applyFont="1" applyBorder="1"/>
    <xf numFmtId="242" fontId="10" fillId="0" borderId="1" xfId="4143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1" xfId="4144" applyBorder="1" applyAlignment="1">
      <alignment wrapText="1"/>
    </xf>
    <xf numFmtId="0" fontId="5" fillId="0" borderId="1" xfId="4144" applyBorder="1"/>
    <xf numFmtId="241" fontId="10" fillId="0" borderId="1" xfId="4143" applyNumberFormat="1" applyFont="1" applyBorder="1" applyAlignment="1">
      <alignment horizontal="left" vertical="center" wrapText="1" indent="1"/>
    </xf>
    <xf numFmtId="0" fontId="5" fillId="0" borderId="1" xfId="4143" applyBorder="1" applyAlignment="1">
      <alignment horizontal="left" vertical="center" indent="1"/>
    </xf>
    <xf numFmtId="0" fontId="2" fillId="0" borderId="0" xfId="4145" applyFont="1">
      <alignment vertical="center"/>
    </xf>
    <xf numFmtId="0" fontId="12" fillId="0" borderId="0" xfId="3707" applyFont="1"/>
    <xf numFmtId="240" fontId="12" fillId="0" borderId="0" xfId="3707" applyNumberFormat="1" applyFont="1"/>
    <xf numFmtId="0" fontId="15" fillId="0" borderId="2" xfId="2407" applyFont="1" applyBorder="1" applyAlignment="1">
      <alignment horizontal="center" vertical="center"/>
    </xf>
    <xf numFmtId="0" fontId="6" fillId="2" borderId="1" xfId="3707" applyFont="1" applyFill="1" applyBorder="1" applyAlignment="1">
      <alignment horizontal="center" vertical="center"/>
    </xf>
    <xf numFmtId="1" fontId="16" fillId="0" borderId="1" xfId="4145" applyNumberFormat="1" applyFont="1" applyBorder="1" applyAlignment="1">
      <alignment horizontal="left" vertical="center"/>
    </xf>
    <xf numFmtId="0" fontId="6" fillId="0" borderId="1" xfId="3707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7" fillId="3" borderId="1" xfId="4145" applyFont="1" applyFill="1" applyBorder="1" applyAlignment="1">
      <alignment vertical="center" wrapText="1"/>
    </xf>
    <xf numFmtId="0" fontId="17" fillId="0" borderId="1" xfId="4145" applyFont="1" applyBorder="1" applyAlignment="1">
      <alignment horizontal="left" vertical="center"/>
    </xf>
    <xf numFmtId="0" fontId="17" fillId="0" borderId="1" xfId="4145" applyFont="1" applyBorder="1">
      <alignment vertical="center"/>
    </xf>
    <xf numFmtId="240" fontId="18" fillId="0" borderId="1" xfId="3707" applyNumberFormat="1" applyFont="1" applyBorder="1" applyAlignment="1">
      <alignment horizontal="center" vertical="center"/>
    </xf>
    <xf numFmtId="0" fontId="18" fillId="0" borderId="1" xfId="4140" applyFont="1" applyBorder="1" applyAlignment="1">
      <alignment horizontal="center" vertical="center"/>
    </xf>
    <xf numFmtId="240" fontId="19" fillId="0" borderId="1" xfId="3707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9" fillId="0" borderId="1" xfId="4140" applyFont="1" applyBorder="1">
      <alignment vertical="center"/>
    </xf>
    <xf numFmtId="0" fontId="18" fillId="0" borderId="1" xfId="4140" applyFont="1" applyBorder="1">
      <alignment vertical="center"/>
    </xf>
    <xf numFmtId="0" fontId="19" fillId="0" borderId="1" xfId="3707" applyFont="1" applyBorder="1" applyAlignment="1">
      <alignment horizontal="left" vertical="center" indent="1"/>
    </xf>
    <xf numFmtId="0" fontId="19" fillId="0" borderId="1" xfId="3707" applyFont="1" applyBorder="1" applyAlignment="1">
      <alignment vertical="center"/>
    </xf>
    <xf numFmtId="0" fontId="19" fillId="0" borderId="1" xfId="3707" applyFont="1" applyBorder="1"/>
    <xf numFmtId="0" fontId="18" fillId="0" borderId="1" xfId="3707" applyFont="1" applyBorder="1"/>
    <xf numFmtId="240" fontId="18" fillId="0" borderId="1" xfId="3707" applyNumberFormat="1" applyFont="1" applyBorder="1"/>
    <xf numFmtId="0" fontId="16" fillId="0" borderId="1" xfId="3707" applyFont="1" applyBorder="1" applyAlignment="1">
      <alignment horizontal="center" vertical="center"/>
    </xf>
    <xf numFmtId="0" fontId="6" fillId="0" borderId="1" xfId="4140" applyFont="1" applyBorder="1">
      <alignment vertical="center"/>
    </xf>
    <xf numFmtId="0" fontId="2" fillId="0" borderId="0" xfId="2380" applyFont="1"/>
    <xf numFmtId="0" fontId="21" fillId="0" borderId="0" xfId="2380" applyFont="1"/>
    <xf numFmtId="0" fontId="5" fillId="3" borderId="1" xfId="2380" applyFill="1" applyBorder="1" applyAlignment="1">
      <alignment horizontal="center" vertical="center"/>
    </xf>
    <xf numFmtId="0" fontId="17" fillId="0" borderId="1" xfId="4145" applyFont="1" applyBorder="1" applyAlignment="1">
      <alignment horizontal="center" vertical="center"/>
    </xf>
    <xf numFmtId="0" fontId="12" fillId="0" borderId="0" xfId="4145" applyFont="1">
      <alignment vertical="center"/>
    </xf>
    <xf numFmtId="0" fontId="23" fillId="0" borderId="0" xfId="4145" applyFont="1">
      <alignment vertical="center"/>
    </xf>
    <xf numFmtId="0" fontId="18" fillId="0" borderId="0" xfId="4145" applyFont="1">
      <alignment vertical="center"/>
    </xf>
    <xf numFmtId="0" fontId="5" fillId="0" borderId="0" xfId="4145">
      <alignment vertical="center"/>
    </xf>
    <xf numFmtId="0" fontId="15" fillId="0" borderId="2" xfId="2407" applyFont="1" applyBorder="1" applyAlignment="1">
      <alignment vertical="center"/>
    </xf>
    <xf numFmtId="0" fontId="24" fillId="0" borderId="0" xfId="4145" applyFont="1">
      <alignment vertical="center"/>
    </xf>
    <xf numFmtId="0" fontId="18" fillId="0" borderId="1" xfId="3707" applyFont="1" applyBorder="1" applyAlignment="1">
      <alignment vertical="center"/>
    </xf>
    <xf numFmtId="240" fontId="18" fillId="0" borderId="1" xfId="3707" applyNumberFormat="1" applyFont="1" applyBorder="1" applyAlignment="1">
      <alignment vertical="center"/>
    </xf>
    <xf numFmtId="0" fontId="25" fillId="0" borderId="0" xfId="4114" applyFont="1">
      <alignment vertical="center"/>
    </xf>
    <xf numFmtId="0" fontId="188" fillId="0" borderId="0" xfId="4114">
      <alignment vertical="center"/>
    </xf>
    <xf numFmtId="0" fontId="188" fillId="0" borderId="0" xfId="1408">
      <alignment vertical="center"/>
    </xf>
    <xf numFmtId="0" fontId="188" fillId="0" borderId="0" xfId="4114" applyAlignment="1">
      <alignment horizontal="center" vertical="center"/>
    </xf>
    <xf numFmtId="0" fontId="27" fillId="0" borderId="0" xfId="4079" applyFont="1">
      <alignment vertical="center"/>
    </xf>
    <xf numFmtId="0" fontId="27" fillId="0" borderId="0" xfId="4079" applyFont="1" applyAlignment="1">
      <alignment horizontal="center" vertical="center"/>
    </xf>
    <xf numFmtId="0" fontId="28" fillId="0" borderId="1" xfId="4114" applyFont="1" applyBorder="1" applyAlignment="1">
      <alignment horizontal="center" vertical="center"/>
    </xf>
    <xf numFmtId="0" fontId="29" fillId="0" borderId="1" xfId="4114" applyFont="1" applyBorder="1" applyAlignment="1">
      <alignment horizontal="center" vertical="center"/>
    </xf>
    <xf numFmtId="0" fontId="28" fillId="0" borderId="1" xfId="4114" applyFont="1" applyBorder="1" applyAlignment="1">
      <alignment horizontal="left" vertical="center"/>
    </xf>
    <xf numFmtId="0" fontId="29" fillId="0" borderId="1" xfId="4114" applyFont="1" applyBorder="1" applyAlignment="1">
      <alignment horizontal="left" vertical="center"/>
    </xf>
    <xf numFmtId="0" fontId="30" fillId="0" borderId="0" xfId="4079" applyFont="1">
      <alignment vertical="center"/>
    </xf>
    <xf numFmtId="0" fontId="5" fillId="0" borderId="0" xfId="4079">
      <alignment vertical="center"/>
    </xf>
    <xf numFmtId="0" fontId="5" fillId="0" borderId="0" xfId="4079" applyAlignment="1">
      <alignment horizontal="center" vertical="center"/>
    </xf>
    <xf numFmtId="0" fontId="2" fillId="0" borderId="0" xfId="3916" applyFont="1"/>
    <xf numFmtId="0" fontId="3" fillId="0" borderId="0" xfId="4142" applyFont="1">
      <alignment vertical="center"/>
    </xf>
    <xf numFmtId="0" fontId="31" fillId="0" borderId="0" xfId="4079" applyFont="1" applyAlignment="1">
      <alignment horizontal="center" vertical="center"/>
    </xf>
    <xf numFmtId="0" fontId="27" fillId="0" borderId="2" xfId="4079" applyFont="1" applyBorder="1" applyAlignment="1">
      <alignment horizontal="center" vertical="center"/>
    </xf>
    <xf numFmtId="0" fontId="3" fillId="0" borderId="3" xfId="4079" applyFont="1" applyBorder="1" applyAlignment="1">
      <alignment horizontal="center" vertical="center"/>
    </xf>
    <xf numFmtId="0" fontId="3" fillId="0" borderId="1" xfId="4079" applyFont="1" applyBorder="1" applyAlignment="1">
      <alignment horizontal="center" vertical="center"/>
    </xf>
    <xf numFmtId="0" fontId="3" fillId="0" borderId="1" xfId="4017" applyFont="1" applyBorder="1" applyAlignment="1">
      <alignment horizontal="center" vertical="center" wrapText="1"/>
    </xf>
    <xf numFmtId="0" fontId="3" fillId="0" borderId="1" xfId="4079" applyFont="1" applyBorder="1" applyAlignment="1">
      <alignment horizontal="center" vertical="center" wrapText="1"/>
    </xf>
    <xf numFmtId="0" fontId="3" fillId="3" borderId="1" xfId="3707" applyFont="1" applyFill="1" applyBorder="1" applyAlignment="1">
      <alignment horizontal="left" vertical="center"/>
    </xf>
    <xf numFmtId="243" fontId="3" fillId="3" borderId="1" xfId="3707" applyNumberFormat="1" applyFont="1" applyFill="1" applyBorder="1" applyAlignment="1">
      <alignment horizontal="center" vertical="center"/>
    </xf>
    <xf numFmtId="244" fontId="3" fillId="3" borderId="1" xfId="4079" applyNumberFormat="1" applyFont="1" applyFill="1" applyBorder="1" applyAlignment="1">
      <alignment horizontal="right" vertical="center"/>
    </xf>
    <xf numFmtId="3" fontId="27" fillId="3" borderId="1" xfId="0" applyNumberFormat="1" applyFont="1" applyFill="1" applyBorder="1">
      <alignment vertical="center"/>
    </xf>
    <xf numFmtId="243" fontId="5" fillId="3" borderId="1" xfId="3707" applyNumberFormat="1" applyFill="1" applyBorder="1" applyAlignment="1">
      <alignment horizontal="center" vertical="center"/>
    </xf>
    <xf numFmtId="243" fontId="27" fillId="3" borderId="1" xfId="0" applyNumberFormat="1" applyFont="1" applyFill="1" applyBorder="1" applyAlignment="1" applyProtection="1">
      <alignment horizontal="center" vertical="center"/>
      <protection locked="0"/>
    </xf>
    <xf numFmtId="244" fontId="5" fillId="3" borderId="1" xfId="4079" applyNumberFormat="1" applyFill="1" applyBorder="1" applyAlignment="1">
      <alignment horizontal="right" vertical="center"/>
    </xf>
    <xf numFmtId="3" fontId="27" fillId="3" borderId="1" xfId="0" applyNumberFormat="1" applyFont="1" applyFill="1" applyBorder="1" applyAlignment="1">
      <alignment horizontal="left" vertical="center"/>
    </xf>
    <xf numFmtId="243" fontId="32" fillId="3" borderId="1" xfId="3707" applyNumberFormat="1" applyFont="1" applyFill="1" applyBorder="1" applyAlignment="1">
      <alignment horizontal="center" vertical="center"/>
    </xf>
    <xf numFmtId="243" fontId="27" fillId="3" borderId="1" xfId="0" applyNumberFormat="1" applyFont="1" applyFill="1" applyBorder="1" applyAlignment="1">
      <alignment horizontal="center" vertical="center"/>
    </xf>
    <xf numFmtId="243" fontId="5" fillId="3" borderId="1" xfId="4079" applyNumberFormat="1" applyFill="1" applyBorder="1" applyAlignment="1">
      <alignment horizontal="right" vertical="center"/>
    </xf>
    <xf numFmtId="0" fontId="32" fillId="0" borderId="0" xfId="4079" applyFont="1">
      <alignment vertical="center"/>
    </xf>
    <xf numFmtId="0" fontId="27" fillId="3" borderId="1" xfId="0" applyFont="1" applyFill="1" applyBorder="1" applyAlignment="1">
      <alignment horizontal="left" vertical="center"/>
    </xf>
    <xf numFmtId="243" fontId="27" fillId="3" borderId="1" xfId="0" applyNumberFormat="1" applyFont="1" applyFill="1" applyBorder="1">
      <alignment vertical="center"/>
    </xf>
    <xf numFmtId="0" fontId="27" fillId="3" borderId="1" xfId="4087" applyFont="1" applyFill="1" applyBorder="1" applyAlignment="1">
      <alignment vertical="center" wrapText="1"/>
    </xf>
    <xf numFmtId="243" fontId="5" fillId="3" borderId="1" xfId="4079" applyNumberFormat="1" applyFill="1" applyBorder="1" applyAlignment="1">
      <alignment horizontal="center" vertical="center"/>
    </xf>
    <xf numFmtId="243" fontId="5" fillId="3" borderId="1" xfId="4087" applyNumberFormat="1" applyFill="1" applyBorder="1" applyAlignment="1">
      <alignment horizontal="center" vertical="center"/>
    </xf>
    <xf numFmtId="244" fontId="5" fillId="3" borderId="1" xfId="4087" applyNumberFormat="1" applyFill="1" applyBorder="1" applyAlignment="1">
      <alignment horizontal="right" vertical="center"/>
    </xf>
    <xf numFmtId="0" fontId="5" fillId="3" borderId="1" xfId="3707" applyFill="1" applyBorder="1" applyAlignment="1">
      <alignment horizontal="left" vertical="center"/>
    </xf>
    <xf numFmtId="243" fontId="5" fillId="0" borderId="1" xfId="3707" applyNumberFormat="1" applyBorder="1" applyAlignment="1">
      <alignment horizontal="center" vertical="center"/>
    </xf>
    <xf numFmtId="0" fontId="33" fillId="3" borderId="1" xfId="0" applyFont="1" applyFill="1" applyBorder="1">
      <alignment vertical="center"/>
    </xf>
    <xf numFmtId="0" fontId="27" fillId="3" borderId="1" xfId="0" applyFont="1" applyFill="1" applyBorder="1">
      <alignment vertical="center"/>
    </xf>
    <xf numFmtId="1" fontId="27" fillId="3" borderId="1" xfId="0" applyNumberFormat="1" applyFont="1" applyFill="1" applyBorder="1" applyProtection="1">
      <alignment vertical="center"/>
      <protection locked="0"/>
    </xf>
    <xf numFmtId="0" fontId="3" fillId="3" borderId="1" xfId="4079" applyFont="1" applyFill="1" applyBorder="1" applyAlignment="1">
      <alignment horizontal="center" vertical="center"/>
    </xf>
    <xf numFmtId="244" fontId="5" fillId="3" borderId="1" xfId="4079" applyNumberFormat="1" applyFill="1" applyBorder="1" applyAlignment="1">
      <alignment horizontal="center" vertical="center"/>
    </xf>
    <xf numFmtId="0" fontId="5" fillId="0" borderId="0" xfId="3916"/>
    <xf numFmtId="0" fontId="5" fillId="0" borderId="0" xfId="4142">
      <alignment vertical="center"/>
    </xf>
    <xf numFmtId="0" fontId="8" fillId="0" borderId="0" xfId="4144" applyFont="1"/>
    <xf numFmtId="0" fontId="4" fillId="0" borderId="0" xfId="3916" applyFont="1" applyAlignment="1">
      <alignment horizontal="center" vertical="center"/>
    </xf>
    <xf numFmtId="1" fontId="27" fillId="0" borderId="0" xfId="3916" applyNumberFormat="1" applyFont="1" applyAlignment="1">
      <alignment horizontal="center" vertical="center"/>
    </xf>
    <xf numFmtId="0" fontId="3" fillId="0" borderId="3" xfId="3916" applyFont="1" applyBorder="1" applyAlignment="1">
      <alignment horizontal="center" vertical="center"/>
    </xf>
    <xf numFmtId="0" fontId="3" fillId="0" borderId="1" xfId="3916" applyFont="1" applyBorder="1" applyAlignment="1">
      <alignment horizontal="center" vertical="center"/>
    </xf>
    <xf numFmtId="1" fontId="3" fillId="0" borderId="3" xfId="3916" applyNumberFormat="1" applyFont="1" applyBorder="1" applyAlignment="1">
      <alignment horizontal="center" vertical="center" wrapText="1"/>
    </xf>
    <xf numFmtId="49" fontId="5" fillId="0" borderId="1" xfId="3916" applyNumberFormat="1" applyBorder="1" applyAlignment="1">
      <alignment horizontal="left" vertical="center" wrapText="1"/>
    </xf>
    <xf numFmtId="242" fontId="5" fillId="0" borderId="1" xfId="3916" applyNumberForma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49" fontId="5" fillId="0" borderId="1" xfId="3916" applyNumberFormat="1" applyBorder="1" applyAlignment="1">
      <alignment horizontal="center" vertical="center" wrapText="1"/>
    </xf>
    <xf numFmtId="0" fontId="32" fillId="0" borderId="0" xfId="4142" applyFont="1">
      <alignment vertical="center"/>
    </xf>
    <xf numFmtId="0" fontId="29" fillId="0" borderId="1" xfId="0" applyFont="1" applyBorder="1" applyAlignment="1">
      <alignment horizontal="left" vertical="center"/>
    </xf>
    <xf numFmtId="0" fontId="5" fillId="0" borderId="1" xfId="4142" applyBorder="1">
      <alignment vertical="center"/>
    </xf>
    <xf numFmtId="49" fontId="5" fillId="0" borderId="1" xfId="3916" applyNumberFormat="1" applyBorder="1" applyAlignment="1">
      <alignment vertical="center" wrapText="1"/>
    </xf>
    <xf numFmtId="243" fontId="3" fillId="0" borderId="4" xfId="3916" applyNumberFormat="1" applyFont="1" applyBorder="1" applyAlignment="1">
      <alignment vertical="center" wrapText="1"/>
    </xf>
    <xf numFmtId="242" fontId="5" fillId="0" borderId="4" xfId="3916" applyNumberFormat="1" applyBorder="1" applyAlignment="1">
      <alignment horizontal="right" vertical="center"/>
    </xf>
    <xf numFmtId="243" fontId="5" fillId="0" borderId="4" xfId="3916" applyNumberFormat="1" applyBorder="1" applyAlignment="1">
      <alignment vertical="center" wrapText="1"/>
    </xf>
    <xf numFmtId="242" fontId="3" fillId="0" borderId="1" xfId="4142" applyNumberFormat="1" applyFont="1" applyBorder="1" applyAlignment="1">
      <alignment horizontal="right" vertical="center"/>
    </xf>
    <xf numFmtId="0" fontId="25" fillId="0" borderId="0" xfId="4111" applyFont="1">
      <alignment vertical="center"/>
    </xf>
    <xf numFmtId="0" fontId="188" fillId="0" borderId="0" xfId="4111">
      <alignment vertical="center"/>
    </xf>
    <xf numFmtId="0" fontId="28" fillId="0" borderId="1" xfId="4111" applyFont="1" applyBorder="1" applyAlignment="1">
      <alignment horizontal="center" vertical="center"/>
    </xf>
    <xf numFmtId="0" fontId="29" fillId="0" borderId="1" xfId="4111" applyFont="1" applyBorder="1" applyAlignment="1">
      <alignment horizontal="center" vertical="center"/>
    </xf>
    <xf numFmtId="0" fontId="28" fillId="0" borderId="1" xfId="4111" applyFont="1" applyBorder="1" applyAlignment="1">
      <alignment horizontal="left" vertical="center"/>
    </xf>
    <xf numFmtId="0" fontId="29" fillId="0" borderId="1" xfId="4111" applyFont="1" applyBorder="1" applyAlignment="1">
      <alignment horizontal="left" vertical="center"/>
    </xf>
    <xf numFmtId="0" fontId="15" fillId="0" borderId="0" xfId="2380" applyFont="1"/>
    <xf numFmtId="0" fontId="15" fillId="0" borderId="0" xfId="2380" applyFont="1" applyAlignment="1">
      <alignment horizontal="center" vertical="center"/>
    </xf>
    <xf numFmtId="3" fontId="3" fillId="0" borderId="1" xfId="2380" applyNumberFormat="1" applyFont="1" applyBorder="1" applyAlignment="1">
      <alignment vertical="center"/>
    </xf>
    <xf numFmtId="0" fontId="3" fillId="3" borderId="1" xfId="238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left" vertical="center"/>
    </xf>
    <xf numFmtId="3" fontId="5" fillId="0" borderId="1" xfId="2380" applyNumberFormat="1" applyBorder="1" applyAlignment="1">
      <alignment horizontal="left" vertical="center"/>
    </xf>
    <xf numFmtId="3" fontId="5" fillId="0" borderId="1" xfId="2380" applyNumberFormat="1" applyBorder="1" applyAlignment="1">
      <alignment vertical="center"/>
    </xf>
    <xf numFmtId="3" fontId="3" fillId="0" borderId="1" xfId="238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4" borderId="1" xfId="2380" applyFont="1" applyFill="1" applyBorder="1" applyAlignment="1">
      <alignment horizontal="center" vertical="center"/>
    </xf>
    <xf numFmtId="0" fontId="5" fillId="4" borderId="1" xfId="2380" applyFill="1" applyBorder="1" applyAlignment="1">
      <alignment horizontal="center" vertical="center"/>
    </xf>
    <xf numFmtId="0" fontId="32" fillId="0" borderId="0" xfId="3916" applyFont="1"/>
    <xf numFmtId="0" fontId="5" fillId="0" borderId="0" xfId="3916" applyAlignment="1">
      <alignment vertical="center"/>
    </xf>
    <xf numFmtId="0" fontId="5" fillId="0" borderId="1" xfId="3916" applyBorder="1" applyAlignment="1">
      <alignment horizontal="center" vertical="center"/>
    </xf>
    <xf numFmtId="0" fontId="5" fillId="0" borderId="1" xfId="3916" applyBorder="1" applyAlignment="1">
      <alignment horizontal="center" vertical="center" wrapText="1"/>
    </xf>
    <xf numFmtId="245" fontId="3" fillId="0" borderId="1" xfId="3916" applyNumberFormat="1" applyFont="1" applyBorder="1" applyAlignment="1">
      <alignment horizontal="center" vertical="center"/>
    </xf>
    <xf numFmtId="246" fontId="3" fillId="0" borderId="1" xfId="3916" applyNumberFormat="1" applyFont="1" applyBorder="1" applyAlignment="1">
      <alignment horizontal="center" vertical="center"/>
    </xf>
    <xf numFmtId="0" fontId="5" fillId="0" borderId="1" xfId="3916" applyBorder="1" applyAlignment="1">
      <alignment vertical="center"/>
    </xf>
    <xf numFmtId="246" fontId="5" fillId="0" borderId="1" xfId="3916" applyNumberFormat="1" applyBorder="1" applyAlignment="1">
      <alignment horizontal="center" vertical="center"/>
    </xf>
    <xf numFmtId="0" fontId="32" fillId="0" borderId="1" xfId="3916" applyFont="1" applyBorder="1" applyAlignment="1">
      <alignment vertical="center"/>
    </xf>
    <xf numFmtId="246" fontId="5" fillId="0" borderId="1" xfId="3916" applyNumberFormat="1" applyBorder="1" applyAlignment="1">
      <alignment vertical="center"/>
    </xf>
    <xf numFmtId="0" fontId="25" fillId="0" borderId="0" xfId="0" applyFont="1">
      <alignment vertical="center"/>
    </xf>
    <xf numFmtId="49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9" fillId="0" borderId="4" xfId="0" applyFont="1" applyBorder="1">
      <alignment vertical="center"/>
    </xf>
    <xf numFmtId="0" fontId="29" fillId="0" borderId="1" xfId="0" applyFont="1" applyBorder="1" applyAlignment="1">
      <alignment horizontal="left" vertical="center" wrapText="1"/>
    </xf>
    <xf numFmtId="0" fontId="5" fillId="0" borderId="1" xfId="4075" applyBorder="1" applyAlignment="1">
      <alignment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left" vertical="center" wrapText="1"/>
    </xf>
    <xf numFmtId="0" fontId="5" fillId="0" borderId="0" xfId="1918">
      <alignment vertical="center"/>
    </xf>
    <xf numFmtId="0" fontId="2" fillId="0" borderId="0" xfId="1918" applyFont="1">
      <alignment vertical="center"/>
    </xf>
    <xf numFmtId="0" fontId="21" fillId="0" borderId="0" xfId="1918" applyFont="1">
      <alignment vertical="center"/>
    </xf>
    <xf numFmtId="0" fontId="15" fillId="0" borderId="0" xfId="1918" applyFont="1" applyAlignment="1">
      <alignment horizontal="center" vertical="center"/>
    </xf>
    <xf numFmtId="0" fontId="3" fillId="0" borderId="1" xfId="1918" applyFont="1" applyBorder="1" applyAlignment="1">
      <alignment horizontal="center" vertical="center"/>
    </xf>
    <xf numFmtId="0" fontId="5" fillId="0" borderId="1" xfId="1918" applyBorder="1" applyAlignment="1">
      <alignment horizontal="center" vertical="center"/>
    </xf>
    <xf numFmtId="0" fontId="32" fillId="0" borderId="0" xfId="1918" applyFont="1">
      <alignment vertical="center"/>
    </xf>
    <xf numFmtId="0" fontId="5" fillId="0" borderId="0" xfId="1918" applyAlignment="1">
      <alignment horizontal="center" vertical="center"/>
    </xf>
    <xf numFmtId="0" fontId="5" fillId="0" borderId="1" xfId="1918" applyBorder="1">
      <alignment vertical="center"/>
    </xf>
    <xf numFmtId="0" fontId="5" fillId="0" borderId="0" xfId="2380" applyAlignment="1">
      <alignment horizontal="center" vertical="center"/>
    </xf>
    <xf numFmtId="0" fontId="5" fillId="0" borderId="2" xfId="2380" applyBorder="1" applyAlignment="1">
      <alignment horizontal="right" vertical="center"/>
    </xf>
    <xf numFmtId="0" fontId="3" fillId="0" borderId="1" xfId="2380" applyFont="1" applyBorder="1" applyAlignment="1">
      <alignment horizontal="center" vertical="center"/>
    </xf>
    <xf numFmtId="1" fontId="33" fillId="0" borderId="1" xfId="0" applyNumberFormat="1" applyFont="1" applyBorder="1" applyAlignment="1" applyProtection="1">
      <alignment horizontal="center" vertical="center"/>
      <protection locked="0"/>
    </xf>
    <xf numFmtId="242" fontId="33" fillId="5" borderId="1" xfId="3916" applyNumberFormat="1" applyFont="1" applyFill="1" applyBorder="1" applyAlignment="1" applyProtection="1">
      <alignment horizontal="center" vertical="center"/>
      <protection locked="0"/>
    </xf>
    <xf numFmtId="1" fontId="33" fillId="0" borderId="1" xfId="3916" applyNumberFormat="1" applyFont="1" applyBorder="1" applyAlignment="1" applyProtection="1">
      <alignment horizontal="left" vertical="center"/>
      <protection locked="0"/>
    </xf>
    <xf numFmtId="1" fontId="27" fillId="0" borderId="1" xfId="3916" applyNumberFormat="1" applyFont="1" applyBorder="1" applyAlignment="1" applyProtection="1">
      <alignment vertical="center"/>
      <protection locked="0"/>
    </xf>
    <xf numFmtId="1" fontId="27" fillId="0" borderId="1" xfId="3916" applyNumberFormat="1" applyFont="1" applyBorder="1" applyAlignment="1" applyProtection="1">
      <alignment horizontal="center" vertical="center"/>
      <protection locked="0"/>
    </xf>
    <xf numFmtId="1" fontId="27" fillId="0" borderId="1" xfId="3916" applyNumberFormat="1" applyFont="1" applyBorder="1" applyAlignment="1" applyProtection="1">
      <alignment horizontal="left" vertical="center"/>
      <protection locked="0"/>
    </xf>
    <xf numFmtId="1" fontId="33" fillId="0" borderId="1" xfId="3916" applyNumberFormat="1" applyFont="1" applyBorder="1" applyAlignment="1" applyProtection="1">
      <alignment vertical="center"/>
      <protection locked="0"/>
    </xf>
    <xf numFmtId="242" fontId="33" fillId="5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3916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3" fontId="33" fillId="0" borderId="1" xfId="3916" applyNumberFormat="1" applyFont="1" applyBorder="1" applyAlignment="1" applyProtection="1">
      <alignment vertical="center"/>
      <protection locked="0"/>
    </xf>
    <xf numFmtId="3" fontId="27" fillId="0" borderId="1" xfId="0" applyNumberFormat="1" applyFont="1" applyBorder="1" applyProtection="1">
      <alignment vertical="center"/>
      <protection locked="0"/>
    </xf>
    <xf numFmtId="0" fontId="35" fillId="0" borderId="0" xfId="3916" applyFont="1" applyAlignment="1" applyProtection="1">
      <alignment vertical="center"/>
      <protection locked="0"/>
    </xf>
    <xf numFmtId="0" fontId="10" fillId="2" borderId="0" xfId="3916" applyFont="1" applyFill="1" applyAlignment="1" applyProtection="1">
      <alignment vertical="center"/>
      <protection locked="0"/>
    </xf>
    <xf numFmtId="0" fontId="5" fillId="0" borderId="0" xfId="3916" applyAlignment="1" applyProtection="1">
      <alignment vertical="center"/>
      <protection locked="0"/>
    </xf>
    <xf numFmtId="0" fontId="3" fillId="0" borderId="2" xfId="3916" applyFont="1" applyBorder="1" applyAlignment="1" applyProtection="1">
      <alignment vertical="center"/>
      <protection locked="0"/>
    </xf>
    <xf numFmtId="0" fontId="5" fillId="0" borderId="2" xfId="3916" applyBorder="1" applyAlignment="1" applyProtection="1">
      <alignment horizontal="right" vertical="center"/>
      <protection locked="0"/>
    </xf>
    <xf numFmtId="0" fontId="32" fillId="0" borderId="0" xfId="3916" applyFont="1" applyAlignment="1" applyProtection="1">
      <alignment vertical="center"/>
      <protection locked="0"/>
    </xf>
    <xf numFmtId="0" fontId="5" fillId="0" borderId="1" xfId="3916" applyBorder="1" applyAlignment="1" applyProtection="1">
      <alignment horizontal="center" vertical="center"/>
      <protection locked="0"/>
    </xf>
    <xf numFmtId="3" fontId="27" fillId="0" borderId="1" xfId="3916" applyNumberFormat="1" applyFont="1" applyBorder="1" applyAlignment="1" applyProtection="1">
      <alignment vertical="center"/>
      <protection locked="0"/>
    </xf>
    <xf numFmtId="0" fontId="3" fillId="0" borderId="0" xfId="3916" applyFont="1" applyAlignment="1" applyProtection="1">
      <alignment vertical="center"/>
      <protection locked="0"/>
    </xf>
    <xf numFmtId="0" fontId="27" fillId="0" borderId="1" xfId="3916" applyFont="1" applyBorder="1" applyAlignment="1" applyProtection="1">
      <alignment vertical="center" wrapText="1"/>
      <protection locked="0"/>
    </xf>
    <xf numFmtId="0" fontId="27" fillId="0" borderId="1" xfId="3916" applyFont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7" fillId="0" borderId="0" xfId="3480" applyFont="1"/>
    <xf numFmtId="0" fontId="5" fillId="0" borderId="0" xfId="3480" applyFont="1"/>
    <xf numFmtId="0" fontId="38" fillId="0" borderId="0" xfId="3480"/>
    <xf numFmtId="0" fontId="38" fillId="0" borderId="0" xfId="4083"/>
    <xf numFmtId="0" fontId="5" fillId="0" borderId="2" xfId="3480" applyFont="1" applyBorder="1" applyAlignment="1">
      <alignment horizontal="left"/>
    </xf>
    <xf numFmtId="0" fontId="5" fillId="0" borderId="0" xfId="1918" applyAlignment="1">
      <alignment horizontal="right"/>
    </xf>
    <xf numFmtId="0" fontId="5" fillId="0" borderId="1" xfId="3480" applyFont="1" applyBorder="1" applyAlignment="1">
      <alignment horizontal="center" vertical="center"/>
    </xf>
    <xf numFmtId="0" fontId="5" fillId="0" borderId="3" xfId="3480" applyFont="1" applyBorder="1" applyAlignment="1">
      <alignment horizontal="center" vertical="center"/>
    </xf>
    <xf numFmtId="0" fontId="5" fillId="0" borderId="1" xfId="3480" applyFont="1" applyBorder="1" applyAlignment="1">
      <alignment horizontal="center" vertical="center" wrapText="1"/>
    </xf>
    <xf numFmtId="0" fontId="5" fillId="0" borderId="1" xfId="3480" applyFont="1" applyBorder="1"/>
    <xf numFmtId="49" fontId="5" fillId="0" borderId="6" xfId="3480" applyNumberFormat="1" applyFont="1" applyBorder="1" applyAlignment="1">
      <alignment horizontal="center" vertical="center" wrapText="1"/>
    </xf>
    <xf numFmtId="49" fontId="5" fillId="0" borderId="1" xfId="3480" applyNumberFormat="1" applyFont="1" applyBorder="1" applyAlignment="1">
      <alignment horizontal="center" vertical="center" wrapText="1"/>
    </xf>
    <xf numFmtId="0" fontId="27" fillId="0" borderId="1" xfId="3480" applyFont="1" applyBorder="1" applyAlignment="1">
      <alignment horizontal="center" vertical="center"/>
    </xf>
    <xf numFmtId="0" fontId="32" fillId="0" borderId="0" xfId="3480" applyFont="1"/>
    <xf numFmtId="0" fontId="5" fillId="0" borderId="1" xfId="3480" applyFont="1" applyBorder="1" applyAlignment="1">
      <alignment horizontal="left" vertical="center" wrapText="1"/>
    </xf>
    <xf numFmtId="0" fontId="38" fillId="0" borderId="1" xfId="3480" applyBorder="1" applyAlignment="1">
      <alignment horizontal="center" vertical="center"/>
    </xf>
    <xf numFmtId="0" fontId="38" fillId="0" borderId="1" xfId="3480" applyBorder="1"/>
    <xf numFmtId="0" fontId="27" fillId="0" borderId="0" xfId="3480" applyFont="1"/>
    <xf numFmtId="0" fontId="5" fillId="3" borderId="0" xfId="0" applyFont="1" applyFill="1">
      <alignment vertical="center"/>
    </xf>
    <xf numFmtId="0" fontId="39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49" fontId="35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42" fillId="3" borderId="1" xfId="0" applyFont="1" applyFill="1" applyBorder="1" applyAlignment="1">
      <alignment horizontal="center" vertical="center" wrapText="1"/>
    </xf>
    <xf numFmtId="49" fontId="42" fillId="3" borderId="1" xfId="0" applyNumberFormat="1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33" fillId="3" borderId="1" xfId="4087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left" vertical="center"/>
    </xf>
    <xf numFmtId="0" fontId="1" fillId="6" borderId="7" xfId="0" applyFont="1" applyFill="1" applyBorder="1">
      <alignment vertical="center"/>
    </xf>
    <xf numFmtId="242" fontId="1" fillId="6" borderId="1" xfId="0" applyNumberFormat="1" applyFont="1" applyFill="1" applyBorder="1">
      <alignment vertical="center"/>
    </xf>
    <xf numFmtId="49" fontId="1" fillId="7" borderId="1" xfId="0" applyNumberFormat="1" applyFont="1" applyFill="1" applyBorder="1" applyAlignment="1">
      <alignment horizontal="left" vertical="center"/>
    </xf>
    <xf numFmtId="241" fontId="1" fillId="7" borderId="7" xfId="0" applyNumberFormat="1" applyFont="1" applyFill="1" applyBorder="1" applyAlignment="1" applyProtection="1">
      <alignment horizontal="left" vertical="center"/>
      <protection locked="0"/>
    </xf>
    <xf numFmtId="242" fontId="1" fillId="7" borderId="1" xfId="0" applyNumberFormat="1" applyFont="1" applyFill="1" applyBorder="1">
      <alignment vertical="center"/>
    </xf>
    <xf numFmtId="49" fontId="1" fillId="3" borderId="1" xfId="0" applyNumberFormat="1" applyFont="1" applyFill="1" applyBorder="1" applyAlignment="1">
      <alignment horizontal="left" vertical="center"/>
    </xf>
    <xf numFmtId="241" fontId="1" fillId="3" borderId="7" xfId="0" applyNumberFormat="1" applyFont="1" applyFill="1" applyBorder="1" applyAlignment="1" applyProtection="1">
      <alignment horizontal="left" vertical="center"/>
      <protection locked="0"/>
    </xf>
    <xf numFmtId="242" fontId="1" fillId="3" borderId="1" xfId="0" applyNumberFormat="1" applyFont="1" applyFill="1" applyBorder="1">
      <alignment vertical="center"/>
    </xf>
    <xf numFmtId="246" fontId="1" fillId="3" borderId="7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>
      <alignment vertical="center"/>
    </xf>
    <xf numFmtId="241" fontId="1" fillId="3" borderId="9" xfId="0" applyNumberFormat="1" applyFont="1" applyFill="1" applyBorder="1" applyAlignment="1" applyProtection="1">
      <alignment horizontal="left" vertical="center"/>
      <protection locked="0"/>
    </xf>
    <xf numFmtId="246" fontId="1" fillId="7" borderId="7" xfId="0" applyNumberFormat="1" applyFont="1" applyFill="1" applyBorder="1" applyAlignment="1" applyProtection="1">
      <alignment horizontal="left" vertical="center"/>
      <protection locked="0"/>
    </xf>
    <xf numFmtId="241" fontId="1" fillId="7" borderId="9" xfId="0" applyNumberFormat="1" applyFont="1" applyFill="1" applyBorder="1" applyAlignment="1" applyProtection="1">
      <alignment horizontal="left" vertical="center"/>
      <protection locked="0"/>
    </xf>
    <xf numFmtId="246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7" borderId="9" xfId="0" applyFont="1" applyFill="1" applyBorder="1">
      <alignment vertical="center"/>
    </xf>
    <xf numFmtId="0" fontId="1" fillId="7" borderId="7" xfId="0" applyFont="1" applyFill="1" applyBorder="1">
      <alignment vertical="center"/>
    </xf>
    <xf numFmtId="242" fontId="11" fillId="7" borderId="1" xfId="0" applyNumberFormat="1" applyFont="1" applyFill="1" applyBorder="1">
      <alignment vertical="center"/>
    </xf>
    <xf numFmtId="242" fontId="11" fillId="3" borderId="1" xfId="0" applyNumberFormat="1" applyFont="1" applyFill="1" applyBorder="1">
      <alignment vertical="center"/>
    </xf>
    <xf numFmtId="242" fontId="42" fillId="3" borderId="1" xfId="0" applyNumberFormat="1" applyFont="1" applyFill="1" applyBorder="1">
      <alignment vertical="center"/>
    </xf>
    <xf numFmtId="242" fontId="43" fillId="3" borderId="1" xfId="0" applyNumberFormat="1" applyFont="1" applyFill="1" applyBorder="1">
      <alignment vertical="center"/>
    </xf>
    <xf numFmtId="242" fontId="1" fillId="8" borderId="1" xfId="0" applyNumberFormat="1" applyFont="1" applyFill="1" applyBorder="1">
      <alignment vertical="center"/>
    </xf>
    <xf numFmtId="242" fontId="1" fillId="3" borderId="1" xfId="0" applyNumberFormat="1" applyFont="1" applyFill="1" applyBorder="1" applyProtection="1">
      <alignment vertical="center"/>
      <protection locked="0"/>
    </xf>
    <xf numFmtId="242" fontId="11" fillId="3" borderId="1" xfId="0" applyNumberFormat="1" applyFont="1" applyFill="1" applyBorder="1" applyProtection="1">
      <alignment vertical="center"/>
      <protection locked="0"/>
    </xf>
    <xf numFmtId="242" fontId="1" fillId="7" borderId="1" xfId="0" applyNumberFormat="1" applyFont="1" applyFill="1" applyBorder="1" applyProtection="1">
      <alignment vertical="center"/>
      <protection locked="0"/>
    </xf>
    <xf numFmtId="49" fontId="1" fillId="0" borderId="1" xfId="0" applyNumberFormat="1" applyFont="1" applyBorder="1" applyAlignment="1">
      <alignment horizontal="left" vertical="center"/>
    </xf>
    <xf numFmtId="241" fontId="1" fillId="0" borderId="7" xfId="0" applyNumberFormat="1" applyFont="1" applyBorder="1" applyAlignment="1" applyProtection="1">
      <alignment horizontal="left" vertical="center"/>
      <protection locked="0"/>
    </xf>
    <xf numFmtId="242" fontId="1" fillId="0" borderId="1" xfId="0" applyNumberFormat="1" applyFont="1" applyBorder="1">
      <alignment vertical="center"/>
    </xf>
    <xf numFmtId="242" fontId="1" fillId="9" borderId="1" xfId="0" applyNumberFormat="1" applyFont="1" applyFill="1" applyBorder="1">
      <alignment vertical="center"/>
    </xf>
    <xf numFmtId="242" fontId="11" fillId="9" borderId="1" xfId="0" applyNumberFormat="1" applyFont="1" applyFill="1" applyBorder="1">
      <alignment vertical="center"/>
    </xf>
    <xf numFmtId="0" fontId="1" fillId="7" borderId="7" xfId="0" applyFont="1" applyFill="1" applyBorder="1" applyAlignment="1">
      <alignment horizontal="left" vertical="center"/>
    </xf>
    <xf numFmtId="0" fontId="1" fillId="7" borderId="10" xfId="0" applyFont="1" applyFill="1" applyBorder="1">
      <alignment vertical="center"/>
    </xf>
    <xf numFmtId="0" fontId="1" fillId="3" borderId="10" xfId="0" applyFont="1" applyFill="1" applyBorder="1">
      <alignment vertical="center"/>
    </xf>
    <xf numFmtId="0" fontId="1" fillId="6" borderId="10" xfId="0" applyFont="1" applyFill="1" applyBorder="1">
      <alignment vertical="center"/>
    </xf>
    <xf numFmtId="49" fontId="1" fillId="10" borderId="1" xfId="0" applyNumberFormat="1" applyFont="1" applyFill="1" applyBorder="1" applyAlignment="1">
      <alignment horizontal="left" vertical="center"/>
    </xf>
    <xf numFmtId="0" fontId="1" fillId="10" borderId="10" xfId="0" applyFont="1" applyFill="1" applyBorder="1">
      <alignment vertical="center"/>
    </xf>
    <xf numFmtId="242" fontId="1" fillId="11" borderId="1" xfId="0" applyNumberFormat="1" applyFont="1" applyFill="1" applyBorder="1">
      <alignment vertical="center"/>
    </xf>
    <xf numFmtId="0" fontId="1" fillId="10" borderId="7" xfId="0" applyFont="1" applyFill="1" applyBorder="1">
      <alignment vertical="center"/>
    </xf>
    <xf numFmtId="49" fontId="1" fillId="12" borderId="1" xfId="0" applyNumberFormat="1" applyFont="1" applyFill="1" applyBorder="1" applyAlignment="1">
      <alignment horizontal="left" vertical="center"/>
    </xf>
    <xf numFmtId="0" fontId="1" fillId="12" borderId="7" xfId="0" applyFont="1" applyFill="1" applyBorder="1">
      <alignment vertical="center"/>
    </xf>
    <xf numFmtId="242" fontId="1" fillId="13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42" fillId="6" borderId="7" xfId="0" applyFont="1" applyFill="1" applyBorder="1" applyAlignment="1">
      <alignment horizontal="distributed" vertical="center"/>
    </xf>
    <xf numFmtId="0" fontId="5" fillId="0" borderId="0" xfId="0" applyFont="1">
      <alignment vertical="center"/>
    </xf>
    <xf numFmtId="0" fontId="32" fillId="3" borderId="0" xfId="0" applyFont="1" applyFill="1">
      <alignment vertical="center"/>
    </xf>
    <xf numFmtId="49" fontId="1" fillId="8" borderId="1" xfId="0" applyNumberFormat="1" applyFont="1" applyFill="1" applyBorder="1" applyAlignment="1">
      <alignment horizontal="left" vertical="center"/>
    </xf>
    <xf numFmtId="242" fontId="1" fillId="14" borderId="1" xfId="0" applyNumberFormat="1" applyFont="1" applyFill="1" applyBorder="1">
      <alignment vertical="center"/>
    </xf>
    <xf numFmtId="183" fontId="0" fillId="0" borderId="0" xfId="0" applyNumberFormat="1">
      <alignment vertical="center"/>
    </xf>
    <xf numFmtId="0" fontId="44" fillId="0" borderId="0" xfId="0" applyFont="1" applyAlignment="1">
      <alignment horizontal="justify" vertical="center"/>
    </xf>
    <xf numFmtId="0" fontId="188" fillId="0" borderId="0" xfId="184">
      <alignment vertical="center"/>
    </xf>
    <xf numFmtId="183" fontId="188" fillId="0" borderId="0" xfId="184" applyNumberFormat="1">
      <alignment vertical="center"/>
    </xf>
    <xf numFmtId="0" fontId="46" fillId="0" borderId="1" xfId="184" applyFont="1" applyBorder="1" applyAlignment="1">
      <alignment horizontal="center" vertical="center"/>
    </xf>
    <xf numFmtId="0" fontId="46" fillId="0" borderId="3" xfId="184" applyFont="1" applyBorder="1" applyAlignment="1">
      <alignment horizontal="center" wrapText="1"/>
    </xf>
    <xf numFmtId="0" fontId="46" fillId="0" borderId="4" xfId="184" applyFont="1" applyBorder="1" applyAlignment="1">
      <alignment horizontal="center" vertical="top" wrapText="1"/>
    </xf>
    <xf numFmtId="0" fontId="46" fillId="0" borderId="1" xfId="184" applyFont="1" applyBorder="1" applyAlignment="1">
      <alignment horizontal="justify" vertical="center" wrapText="1"/>
    </xf>
    <xf numFmtId="0" fontId="5" fillId="0" borderId="1" xfId="184" applyFont="1" applyBorder="1" applyAlignment="1">
      <alignment horizontal="center" vertical="center"/>
    </xf>
    <xf numFmtId="183" fontId="46" fillId="0" borderId="1" xfId="184" applyNumberFormat="1" applyFont="1" applyBorder="1" applyAlignment="1">
      <alignment horizontal="center" vertical="center"/>
    </xf>
    <xf numFmtId="0" fontId="46" fillId="0" borderId="1" xfId="184" applyFont="1" applyBorder="1" applyAlignment="1">
      <alignment horizontal="justify" vertical="center"/>
    </xf>
    <xf numFmtId="0" fontId="46" fillId="0" borderId="1" xfId="184" applyFont="1" applyBorder="1" applyAlignment="1">
      <alignment horizontal="justify"/>
    </xf>
    <xf numFmtId="0" fontId="47" fillId="0" borderId="1" xfId="184" applyFont="1" applyBorder="1" applyAlignment="1">
      <alignment horizontal="center" vertical="center"/>
    </xf>
    <xf numFmtId="0" fontId="188" fillId="0" borderId="1" xfId="184" applyBorder="1">
      <alignment vertical="center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right"/>
    </xf>
    <xf numFmtId="183" fontId="44" fillId="0" borderId="0" xfId="0" applyNumberFormat="1" applyFont="1" applyAlignment="1">
      <alignment horizontal="right"/>
    </xf>
    <xf numFmtId="0" fontId="48" fillId="0" borderId="0" xfId="0" applyFont="1" applyAlignment="1">
      <alignment vertical="center" wrapText="1"/>
    </xf>
    <xf numFmtId="0" fontId="44" fillId="0" borderId="0" xfId="0" applyFont="1" applyAlignment="1">
      <alignment horizontal="right" vertical="center"/>
    </xf>
    <xf numFmtId="183" fontId="44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justify"/>
    </xf>
    <xf numFmtId="183" fontId="44" fillId="0" borderId="0" xfId="0" applyNumberFormat="1" applyFont="1" applyAlignment="1">
      <alignment horizontal="left"/>
    </xf>
    <xf numFmtId="0" fontId="49" fillId="0" borderId="0" xfId="0" applyFont="1" applyAlignment="1">
      <alignment horizontal="justify" vertical="center"/>
    </xf>
    <xf numFmtId="0" fontId="5" fillId="0" borderId="8" xfId="3480" applyFont="1" applyBorder="1" applyAlignment="1">
      <alignment horizontal="center" vertical="center"/>
    </xf>
    <xf numFmtId="0" fontId="5" fillId="0" borderId="4" xfId="3480" applyFont="1" applyBorder="1" applyAlignment="1">
      <alignment horizontal="center" vertical="center"/>
    </xf>
    <xf numFmtId="0" fontId="22" fillId="0" borderId="0" xfId="2380" applyFont="1" applyAlignment="1">
      <alignment horizontal="center" vertical="center"/>
    </xf>
    <xf numFmtId="0" fontId="22" fillId="0" borderId="0" xfId="1918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47" fontId="5" fillId="0" borderId="5" xfId="4075" applyNumberFormat="1" applyBorder="1" applyAlignment="1">
      <alignment horizontal="left" vertical="center" wrapText="1"/>
    </xf>
    <xf numFmtId="0" fontId="4" fillId="0" borderId="0" xfId="3916" applyFont="1" applyAlignment="1">
      <alignment horizontal="center" vertical="center"/>
    </xf>
    <xf numFmtId="0" fontId="34" fillId="0" borderId="0" xfId="3916" applyFont="1" applyAlignment="1">
      <alignment horizontal="center" vertical="center"/>
    </xf>
    <xf numFmtId="0" fontId="3" fillId="0" borderId="3" xfId="2380" applyFont="1" applyBorder="1" applyAlignment="1">
      <alignment horizontal="center" vertical="center"/>
    </xf>
    <xf numFmtId="0" fontId="3" fillId="0" borderId="4" xfId="2380" applyFont="1" applyBorder="1" applyAlignment="1">
      <alignment horizontal="center" vertical="center"/>
    </xf>
    <xf numFmtId="0" fontId="3" fillId="0" borderId="3" xfId="2380" applyFont="1" applyBorder="1" applyAlignment="1">
      <alignment horizontal="center" vertical="center" wrapText="1"/>
    </xf>
    <xf numFmtId="0" fontId="3" fillId="0" borderId="4" xfId="2380" applyFont="1" applyBorder="1" applyAlignment="1">
      <alignment horizontal="center" wrapText="1"/>
    </xf>
    <xf numFmtId="0" fontId="26" fillId="0" borderId="0" xfId="4111" applyFont="1" applyAlignment="1">
      <alignment horizontal="center" vertical="center"/>
    </xf>
    <xf numFmtId="0" fontId="4" fillId="0" borderId="0" xfId="4079" applyFont="1" applyAlignment="1">
      <alignment horizontal="center" vertical="center"/>
    </xf>
    <xf numFmtId="0" fontId="26" fillId="0" borderId="0" xfId="4114" applyFont="1" applyAlignment="1">
      <alignment horizontal="center" vertical="center"/>
    </xf>
    <xf numFmtId="0" fontId="13" fillId="0" borderId="0" xfId="3707" applyFont="1" applyAlignment="1">
      <alignment horizontal="center" vertical="center"/>
    </xf>
    <xf numFmtId="0" fontId="14" fillId="0" borderId="2" xfId="3707" applyFont="1" applyBorder="1" applyAlignment="1">
      <alignment horizontal="center" vertical="center"/>
    </xf>
    <xf numFmtId="0" fontId="6" fillId="2" borderId="1" xfId="3707" applyFont="1" applyFill="1" applyBorder="1" applyAlignment="1">
      <alignment horizontal="center" vertical="center"/>
    </xf>
    <xf numFmtId="0" fontId="15" fillId="0" borderId="2" xfId="2380" applyFont="1" applyBorder="1" applyAlignment="1">
      <alignment horizontal="center" vertical="center"/>
    </xf>
    <xf numFmtId="0" fontId="5" fillId="0" borderId="1" xfId="2380" applyBorder="1" applyAlignment="1">
      <alignment horizontal="center" vertical="center"/>
    </xf>
    <xf numFmtId="0" fontId="5" fillId="0" borderId="1" xfId="2380" applyBorder="1" applyAlignment="1">
      <alignment horizontal="center" vertical="center" wrapText="1"/>
    </xf>
    <xf numFmtId="0" fontId="5" fillId="0" borderId="1" xfId="2380" applyBorder="1" applyAlignment="1">
      <alignment horizontal="center" wrapText="1"/>
    </xf>
    <xf numFmtId="0" fontId="20" fillId="0" borderId="2" xfId="3707" applyFont="1" applyBorder="1" applyAlignment="1">
      <alignment horizontal="center" vertical="center"/>
    </xf>
    <xf numFmtId="0" fontId="4" fillId="0" borderId="0" xfId="4143" applyFont="1" applyAlignment="1">
      <alignment horizontal="center" vertical="center"/>
    </xf>
    <xf numFmtId="241" fontId="4" fillId="0" borderId="0" xfId="4143" applyNumberFormat="1" applyFont="1" applyAlignment="1">
      <alignment horizontal="center" vertical="center"/>
    </xf>
    <xf numFmtId="0" fontId="4" fillId="0" borderId="0" xfId="4144" applyFont="1" applyAlignment="1">
      <alignment horizontal="center" vertical="center"/>
    </xf>
  </cellXfs>
  <cellStyles count="5230">
    <cellStyle name=" " xfId="226" xr:uid="{00000000-0005-0000-0000-000013010000}"/>
    <cellStyle name=" _四区预算报人大" xfId="213" xr:uid="{00000000-0005-0000-0000-000006010000}"/>
    <cellStyle name="_x000a_mouse.drv=lm" xfId="198" xr:uid="{00000000-0005-0000-0000-0000F7000000}"/>
    <cellStyle name="??" xfId="233" xr:uid="{00000000-0005-0000-0000-00001A010000}"/>
    <cellStyle name="?? [0]" xfId="235" xr:uid="{00000000-0005-0000-0000-00001C010000}"/>
    <cellStyle name="?? 2" xfId="76" xr:uid="{00000000-0005-0000-0000-00007C000000}"/>
    <cellStyle name="?? 3" xfId="208" xr:uid="{00000000-0005-0000-0000-000001010000}"/>
    <cellStyle name="?? 4" xfId="236" xr:uid="{00000000-0005-0000-0000-00001D010000}"/>
    <cellStyle name="?? 5" xfId="243" xr:uid="{00000000-0005-0000-0000-000024010000}"/>
    <cellStyle name="?? 6" xfId="187" xr:uid="{00000000-0005-0000-0000-0000EB000000}"/>
    <cellStyle name="?? 7" xfId="249" xr:uid="{00000000-0005-0000-0000-00002A010000}"/>
    <cellStyle name="???" xfId="252" xr:uid="{00000000-0005-0000-0000-00002D010000}"/>
    <cellStyle name="??? 2" xfId="221" xr:uid="{00000000-0005-0000-0000-00000E010000}"/>
    <cellStyle name="????" xfId="6" xr:uid="{00000000-0005-0000-0000-000036000000}"/>
    <cellStyle name="??????_E_A8-" xfId="256" xr:uid="{00000000-0005-0000-0000-000031010000}"/>
    <cellStyle name="???_2017-市本级报人大样表-10-14" xfId="259" xr:uid="{00000000-0005-0000-0000-000034010000}"/>
    <cellStyle name="???¨" xfId="264" xr:uid="{00000000-0005-0000-0000-000039010000}"/>
    <cellStyle name="???¨¤" xfId="268" xr:uid="{00000000-0005-0000-0000-00003D010000}"/>
    <cellStyle name="???§??" xfId="275" xr:uid="{00000000-0005-0000-0000-000044010000}"/>
    <cellStyle name="???à" xfId="144" xr:uid="{00000000-0005-0000-0000-0000C0000000}"/>
    <cellStyle name="???à¨" xfId="248" xr:uid="{00000000-0005-0000-0000-000029010000}"/>
    <cellStyle name="???mal" xfId="276" xr:uid="{00000000-0005-0000-0000-000045010000}"/>
    <cellStyle name="??_0N-HANDLING " xfId="280" xr:uid="{00000000-0005-0000-0000-000049010000}"/>
    <cellStyle name="??¡" xfId="290" xr:uid="{00000000-0005-0000-0000-000053010000}"/>
    <cellStyle name="??¡à¨" xfId="296" xr:uid="{00000000-0005-0000-0000-000059010000}"/>
    <cellStyle name="??¨" xfId="304" xr:uid="{00000000-0005-0000-0000-000061010000}"/>
    <cellStyle name="??¨???" xfId="307" xr:uid="{00000000-0005-0000-0000-000064010000}"/>
    <cellStyle name="??¨_四区预算报人大" xfId="308" xr:uid="{00000000-0005-0000-0000-000065010000}"/>
    <cellStyle name="??¨′" xfId="2" xr:uid="{00000000-0005-0000-0000-000032000000}"/>
    <cellStyle name="??¨¬" xfId="312" xr:uid="{00000000-0005-0000-0000-000069010000}"/>
    <cellStyle name="??¨¬???" xfId="320" xr:uid="{00000000-0005-0000-0000-000071010000}"/>
    <cellStyle name="??¨¬_四区预算报人大" xfId="329" xr:uid="{00000000-0005-0000-0000-00007A010000}"/>
    <cellStyle name="??±" xfId="332" xr:uid="{00000000-0005-0000-0000-00007D010000}"/>
    <cellStyle name="??±ò[" xfId="339" xr:uid="{00000000-0005-0000-0000-000084010000}"/>
    <cellStyle name="??ì" xfId="340" xr:uid="{00000000-0005-0000-0000-000085010000}"/>
    <cellStyle name="??ì???" xfId="346" xr:uid="{00000000-0005-0000-0000-00008B010000}"/>
    <cellStyle name="??ì??[" xfId="349" xr:uid="{00000000-0005-0000-0000-00008E010000}"/>
    <cellStyle name="??ì_四区预算报人大" xfId="354" xr:uid="{00000000-0005-0000-0000-000093010000}"/>
    <cellStyle name="?¡ì?" xfId="36" xr:uid="{00000000-0005-0000-0000-000054000000}"/>
    <cellStyle name="?¡ì??¡¤" xfId="365" xr:uid="{00000000-0005-0000-0000-00009E010000}"/>
    <cellStyle name="?¡ì?_四区预算报人大" xfId="13" xr:uid="{00000000-0005-0000-0000-00003D000000}"/>
    <cellStyle name="?§" xfId="369" xr:uid="{00000000-0005-0000-0000-0000A2010000}"/>
    <cellStyle name="?§?" xfId="371" xr:uid="{00000000-0005-0000-0000-0000A4010000}"/>
    <cellStyle name="?§??" xfId="379" xr:uid="{00000000-0005-0000-0000-0000AC010000}"/>
    <cellStyle name="?§??[" xfId="46" xr:uid="{00000000-0005-0000-0000-00005E000000}"/>
    <cellStyle name="?§??[0" xfId="388" xr:uid="{00000000-0005-0000-0000-0000B5010000}"/>
    <cellStyle name="?§??_四区预算报人大" xfId="400" xr:uid="{00000000-0005-0000-0000-0000C1010000}"/>
    <cellStyle name="?§??·" xfId="55" xr:uid="{00000000-0005-0000-0000-000067000000}"/>
    <cellStyle name="?§?_四区预算报人大" xfId="402" xr:uid="{00000000-0005-0000-0000-0000C3010000}"/>
    <cellStyle name="?§_四区预算报人大" xfId="408" xr:uid="{00000000-0005-0000-0000-0000C9010000}"/>
    <cellStyle name="?H?????W?s??" xfId="412" xr:uid="{00000000-0005-0000-0000-0000CD010000}"/>
    <cellStyle name="?W?s??" xfId="417" xr:uid="{00000000-0005-0000-0000-0000D2010000}"/>
    <cellStyle name="?鹎%U龡&amp;H?_x0008_e_x0005_9_x0006__x0007__x0001__x0001_" xfId="421" xr:uid="{00000000-0005-0000-0000-0000D6010000}"/>
    <cellStyle name="?鹎%U龡&amp;H齲_x0001_C铣_x0014__x0007__x0001__x0001_" xfId="422" xr:uid="{00000000-0005-0000-0000-0000D7010000}"/>
    <cellStyle name="@_text" xfId="425" xr:uid="{00000000-0005-0000-0000-0000DA010000}"/>
    <cellStyle name="@ET_Style?@font-face" xfId="288" xr:uid="{00000000-0005-0000-0000-000051010000}"/>
    <cellStyle name="_(中企华)审计评估联合申报明细表.V1" xfId="429" xr:uid="{00000000-0005-0000-0000-0000DF010000}"/>
    <cellStyle name="_~1276375" xfId="432" xr:uid="{00000000-0005-0000-0000-0000E2010000}"/>
    <cellStyle name="_~1276375 2" xfId="435" xr:uid="{00000000-0005-0000-0000-0000E5010000}"/>
    <cellStyle name="_05" xfId="447" xr:uid="{00000000-0005-0000-0000-0000F1010000}"/>
    <cellStyle name="_05_四区预算报人大" xfId="449" xr:uid="{00000000-0005-0000-0000-0000F3010000}"/>
    <cellStyle name="_1" xfId="451" xr:uid="{00000000-0005-0000-0000-0000F5010000}"/>
    <cellStyle name="_13" xfId="453" xr:uid="{00000000-0005-0000-0000-0000F7010000}"/>
    <cellStyle name="_13-19" xfId="454" xr:uid="{00000000-0005-0000-0000-0000F8010000}"/>
    <cellStyle name="_13-19(1)" xfId="460" xr:uid="{00000000-0005-0000-0000-0000FE010000}"/>
    <cellStyle name="_16" xfId="436" xr:uid="{00000000-0005-0000-0000-0000E6010000}"/>
    <cellStyle name="_17" xfId="463" xr:uid="{00000000-0005-0000-0000-000001020000}"/>
    <cellStyle name="_17_四区预算报人大" xfId="466" xr:uid="{00000000-0005-0000-0000-000004020000}"/>
    <cellStyle name="_2003-17" xfId="470" xr:uid="{00000000-0005-0000-0000-000008020000}"/>
    <cellStyle name="_2003-17_四区预算报人大" xfId="477" xr:uid="{00000000-0005-0000-0000-00000F020000}"/>
    <cellStyle name="_2005-09" xfId="484" xr:uid="{00000000-0005-0000-0000-000016020000}"/>
    <cellStyle name="_2005-09_四区预算报人大" xfId="489" xr:uid="{00000000-0005-0000-0000-00001B020000}"/>
    <cellStyle name="_2005-17" xfId="322" xr:uid="{00000000-0005-0000-0000-000073010000}"/>
    <cellStyle name="_2005-17_四区预算报人大" xfId="493" xr:uid="{00000000-0005-0000-0000-00001F020000}"/>
    <cellStyle name="_2005-18" xfId="495" xr:uid="{00000000-0005-0000-0000-000021020000}"/>
    <cellStyle name="_2005-18_四区预算报人大" xfId="497" xr:uid="{00000000-0005-0000-0000-000023020000}"/>
    <cellStyle name="_2005-19" xfId="500" xr:uid="{00000000-0005-0000-0000-000026020000}"/>
    <cellStyle name="_2005-19_四区预算报人大" xfId="506" xr:uid="{00000000-0005-0000-0000-00002C020000}"/>
    <cellStyle name="_2006-2" xfId="510" xr:uid="{00000000-0005-0000-0000-000030020000}"/>
    <cellStyle name="_2006-2_四区预算报人大" xfId="344" xr:uid="{00000000-0005-0000-0000-000089010000}"/>
    <cellStyle name="_2008 Oracle bootcamp Event budget Plan v2" xfId="520" xr:uid="{00000000-0005-0000-0000-00003A020000}"/>
    <cellStyle name="_2008 Oracle bootcamp Event budget Plan v2 2" xfId="521" xr:uid="{00000000-0005-0000-0000-00003B020000}"/>
    <cellStyle name="_2010.10.30" xfId="368" xr:uid="{00000000-0005-0000-0000-0000A1010000}"/>
    <cellStyle name="_20100326高清市院遂宁检察院1080P配置清单26日改" xfId="522" xr:uid="{00000000-0005-0000-0000-00003C020000}"/>
    <cellStyle name="_2010省对市县转移支付测算表(10-21）" xfId="224" xr:uid="{00000000-0005-0000-0000-000011010000}"/>
    <cellStyle name="_29" xfId="527" xr:uid="{00000000-0005-0000-0000-000041020000}"/>
    <cellStyle name="_29_四区预算报人大" xfId="530" xr:uid="{00000000-0005-0000-0000-000044020000}"/>
    <cellStyle name="_5K700" xfId="531" xr:uid="{00000000-0005-0000-0000-000045020000}"/>
    <cellStyle name="_Book1" xfId="537" xr:uid="{00000000-0005-0000-0000-00004B020000}"/>
    <cellStyle name="_Book1_1" xfId="543" xr:uid="{00000000-0005-0000-0000-000051020000}"/>
    <cellStyle name="_Book1_2" xfId="552" xr:uid="{00000000-0005-0000-0000-00005A020000}"/>
    <cellStyle name="_Book1_2 2" xfId="555" xr:uid="{00000000-0005-0000-0000-00005D020000}"/>
    <cellStyle name="_Book1_3" xfId="561" xr:uid="{00000000-0005-0000-0000-000063020000}"/>
    <cellStyle name="_Book3" xfId="566" xr:uid="{00000000-0005-0000-0000-000068020000}"/>
    <cellStyle name="_Book3_四区预算报人大" xfId="568" xr:uid="{00000000-0005-0000-0000-00006A020000}"/>
    <cellStyle name="_CBRE明细表" xfId="239" xr:uid="{00000000-0005-0000-0000-000020010000}"/>
    <cellStyle name="_Ellen task" xfId="572" xr:uid="{00000000-0005-0000-0000-00006E020000}"/>
    <cellStyle name="_Ellen task 2" xfId="517" xr:uid="{00000000-0005-0000-0000-000037020000}"/>
    <cellStyle name="_ET_STYLE_NoName_00_" xfId="575" xr:uid="{00000000-0005-0000-0000-000071020000}"/>
    <cellStyle name="_ET_STYLE_NoName_00_ 2" xfId="578" xr:uid="{00000000-0005-0000-0000-000074020000}"/>
    <cellStyle name="_ET_STYLE_NoName_00__20161017---核定基数定表" xfId="584" xr:uid="{00000000-0005-0000-0000-00007A020000}"/>
    <cellStyle name="_ET_STYLE_NoName_00__2017-市本级报人大样表-10-14" xfId="171" xr:uid="{00000000-0005-0000-0000-0000DB000000}"/>
    <cellStyle name="_ET_STYLE_NoName_00__Book1" xfId="585" xr:uid="{00000000-0005-0000-0000-00007B020000}"/>
    <cellStyle name="_ET_STYLE_NoName_00__Book1_1" xfId="588" xr:uid="{00000000-0005-0000-0000-00007E020000}"/>
    <cellStyle name="_ET_STYLE_NoName_00__Book1_1_Book1" xfId="591" xr:uid="{00000000-0005-0000-0000-000081020000}"/>
    <cellStyle name="_ET_STYLE_NoName_00__Book1_2" xfId="595" xr:uid="{00000000-0005-0000-0000-000085020000}"/>
    <cellStyle name="_ET_STYLE_NoName_00__Book1_2 2" xfId="603" xr:uid="{00000000-0005-0000-0000-00008D020000}"/>
    <cellStyle name="_ET_STYLE_NoName_00__Book1_2_Book1" xfId="121" xr:uid="{00000000-0005-0000-0000-0000A9000000}"/>
    <cellStyle name="_ET_STYLE_NoName_00__Book1_3" xfId="616" xr:uid="{00000000-0005-0000-0000-00009A020000}"/>
    <cellStyle name="_ET_STYLE_NoName_00__Book1_3 2" xfId="624" xr:uid="{00000000-0005-0000-0000-0000A2020000}"/>
    <cellStyle name="_ET_STYLE_NoName_00__Book1_Book1" xfId="632" xr:uid="{00000000-0005-0000-0000-0000AA020000}"/>
    <cellStyle name="_ET_STYLE_NoName_00__MA-T-接口清单-20090508" xfId="582" xr:uid="{00000000-0005-0000-0000-000078020000}"/>
    <cellStyle name="_ET_STYLE_NoName_00__MA接口清单" xfId="639" xr:uid="{00000000-0005-0000-0000-0000B1020000}"/>
    <cellStyle name="_ET_STYLE_NoName_00__Sheet3" xfId="30" xr:uid="{00000000-0005-0000-0000-00004E000000}"/>
    <cellStyle name="_ET_STYLE_NoName_00__对公贷款" xfId="641" xr:uid="{00000000-0005-0000-0000-0000B3020000}"/>
    <cellStyle name="_ET_STYLE_NoName_00__对公定期" xfId="649" xr:uid="{00000000-0005-0000-0000-0000BB020000}"/>
    <cellStyle name="_ET_STYLE_NoName_00__对公活期" xfId="263" xr:uid="{00000000-0005-0000-0000-000038010000}"/>
    <cellStyle name="_ET_STYLE_NoName_00__对公客户" xfId="656" xr:uid="{00000000-0005-0000-0000-0000C2020000}"/>
    <cellStyle name="_ET_STYLE_NoName_00__对私定期账户表" xfId="663" xr:uid="{00000000-0005-0000-0000-0000C9020000}"/>
    <cellStyle name="_ET_STYLE_NoName_00__对私活期" xfId="671" xr:uid="{00000000-0005-0000-0000-0000D1020000}"/>
    <cellStyle name="_ET_STYLE_NoName_00__对私活期账户表" xfId="679" xr:uid="{00000000-0005-0000-0000-0000D9020000}"/>
    <cellStyle name="_ET_STYLE_NoName_00__对私客户" xfId="557" xr:uid="{00000000-0005-0000-0000-00005F020000}"/>
    <cellStyle name="_ET_STYLE_NoName_00__分摊参数接口" xfId="686" xr:uid="{00000000-0005-0000-0000-0000E0020000}"/>
    <cellStyle name="_ET_STYLE_NoName_00__接口清单" xfId="688" xr:uid="{00000000-0005-0000-0000-0000E2020000}"/>
    <cellStyle name="_ET_STYLE_NoName_00__其他金融工具接口表" xfId="228" xr:uid="{00000000-0005-0000-0000-000015010000}"/>
    <cellStyle name="_ET_STYLE_NoName_00__人大附表-9-14" xfId="692" xr:uid="{00000000-0005-0000-0000-0000E6020000}"/>
    <cellStyle name="_ET_STYLE_NoName_00__筛选的中间业务流水" xfId="694" xr:uid="{00000000-0005-0000-0000-0000E8020000}"/>
    <cellStyle name="_ET_STYLE_NoName_00__四区2017年预算" xfId="698" xr:uid="{00000000-0005-0000-0000-0000EC020000}"/>
    <cellStyle name="_ET_STYLE_NoName_00__账户基本信息" xfId="701" xr:uid="{00000000-0005-0000-0000-0000EF020000}"/>
    <cellStyle name="_ET_STYLE_NoName_00__账户筛选交易" xfId="708" xr:uid="{00000000-0005-0000-0000-0000F6020000}"/>
    <cellStyle name="_KPMG original version" xfId="709" xr:uid="{00000000-0005-0000-0000-0000F7020000}"/>
    <cellStyle name="_KPMG original version_(中企华)审计评估联合申报明细表.V1" xfId="427" xr:uid="{00000000-0005-0000-0000-0000DD010000}"/>
    <cellStyle name="_KPMG original version_附件1：审计评估联合申报明细表" xfId="219" xr:uid="{00000000-0005-0000-0000-00000C010000}"/>
    <cellStyle name="_long term loan - others 300504" xfId="89" xr:uid="{00000000-0005-0000-0000-000089000000}"/>
    <cellStyle name="_long term loan - others 300504_(中企华)审计评估联合申报明细表.V1" xfId="712" xr:uid="{00000000-0005-0000-0000-0000FA020000}"/>
    <cellStyle name="_long term loan - others 300504_KPMG original version" xfId="719" xr:uid="{00000000-0005-0000-0000-000001030000}"/>
    <cellStyle name="_long term loan - others 300504_KPMG original version_(中企华)审计评估联合申报明细表.V1" xfId="726" xr:uid="{00000000-0005-0000-0000-000008030000}"/>
    <cellStyle name="_long term loan - others 300504_KPMG original version_附件1：审计评估联合申报明细表" xfId="299" xr:uid="{00000000-0005-0000-0000-00005C010000}"/>
    <cellStyle name="_long term loan - others 300504_Shenhua PBC package 050530" xfId="732" xr:uid="{00000000-0005-0000-0000-00000E030000}"/>
    <cellStyle name="_long term loan - others 300504_Shenhua PBC package 050530_(中企华)审计评估联合申报明细表.V1" xfId="540" xr:uid="{00000000-0005-0000-0000-00004E020000}"/>
    <cellStyle name="_long term loan - others 300504_Shenhua PBC package 050530_附件1：审计评估联合申报明细表" xfId="738" xr:uid="{00000000-0005-0000-0000-000014030000}"/>
    <cellStyle name="_long term loan - others 300504_附件1：审计评估联合申报明细表" xfId="749" xr:uid="{00000000-0005-0000-0000-00001F030000}"/>
    <cellStyle name="_long term loan - others 300504_审计调查表.V3" xfId="462" xr:uid="{00000000-0005-0000-0000-000000020000}"/>
    <cellStyle name="_MA-T-MA01.01数据完整性检查子模块-详细设计" xfId="406" xr:uid="{00000000-0005-0000-0000-0000C7010000}"/>
    <cellStyle name="_MA-T-接口清单-20090508" xfId="756" xr:uid="{00000000-0005-0000-0000-000026030000}"/>
    <cellStyle name="_MA-T-指标维度地图" xfId="271" xr:uid="{00000000-0005-0000-0000-000040010000}"/>
    <cellStyle name="_MA接口清单" xfId="676" xr:uid="{00000000-0005-0000-0000-0000D6020000}"/>
    <cellStyle name="_NJ09-05" xfId="762" xr:uid="{00000000-0005-0000-0000-00002C030000}"/>
    <cellStyle name="_NJ09-05_四区预算报人大" xfId="166" xr:uid="{00000000-0005-0000-0000-0000D6000000}"/>
    <cellStyle name="_NJ17-06" xfId="776" xr:uid="{00000000-0005-0000-0000-00003B030000}"/>
    <cellStyle name="_NJ17-06_四区预算报人大" xfId="779" xr:uid="{00000000-0005-0000-0000-00003E030000}"/>
    <cellStyle name="_NJ17-24" xfId="587" xr:uid="{00000000-0005-0000-0000-00007D020000}"/>
    <cellStyle name="_NJ17-24_四区预算报人大" xfId="782" xr:uid="{00000000-0005-0000-0000-000041030000}"/>
    <cellStyle name="_NJ17-25" xfId="423" xr:uid="{00000000-0005-0000-0000-0000D8010000}"/>
    <cellStyle name="_NJ17-25_四区预算报人大" xfId="194" xr:uid="{00000000-0005-0000-0000-0000F3000000}"/>
    <cellStyle name="_NJ17-26" xfId="786" xr:uid="{00000000-0005-0000-0000-000045030000}"/>
    <cellStyle name="_NJ17-26_四区预算报人大" xfId="627" xr:uid="{00000000-0005-0000-0000-0000A5020000}"/>
    <cellStyle name="_NJ18-13" xfId="499" xr:uid="{00000000-0005-0000-0000-000025020000}"/>
    <cellStyle name="_NJ18-13_四区预算报人大" xfId="501" xr:uid="{00000000-0005-0000-0000-000027020000}"/>
    <cellStyle name="_NJ18-27" xfId="758" xr:uid="{00000000-0005-0000-0000-000028030000}"/>
    <cellStyle name="_NJ18-27_四区预算报人大" xfId="766" xr:uid="{00000000-0005-0000-0000-000030030000}"/>
    <cellStyle name="_Part III.200406.Loan and Liabilities details.(Site Name)" xfId="430" xr:uid="{00000000-0005-0000-0000-0000E0010000}"/>
    <cellStyle name="_Part III.200406.Loan and Liabilities details.(Site Name)_(中企华)审计评估联合申报明细表.V1" xfId="668" xr:uid="{00000000-0005-0000-0000-0000CE020000}"/>
    <cellStyle name="_Part III.200406.Loan and Liabilities details.(Site Name)_KPMG original version" xfId="788" xr:uid="{00000000-0005-0000-0000-000047030000}"/>
    <cellStyle name="_Part III.200406.Loan and Liabilities details.(Site Name)_KPMG original version_(中企华)审计评估联合申报明细表.V1" xfId="791" xr:uid="{00000000-0005-0000-0000-00004A030000}"/>
    <cellStyle name="_Part III.200406.Loan and Liabilities details.(Site Name)_KPMG original version_附件1：审计评估联合申报明细表" xfId="795" xr:uid="{00000000-0005-0000-0000-00004E030000}"/>
    <cellStyle name="_Part III.200406.Loan and Liabilities details.(Site Name)_Shenhua PBC package 050530" xfId="139" xr:uid="{00000000-0005-0000-0000-0000BB000000}"/>
    <cellStyle name="_Part III.200406.Loan and Liabilities details.(Site Name)_Shenhua PBC package 050530_(中企华)审计评估联合申报明细表.V1" xfId="800" xr:uid="{00000000-0005-0000-0000-000053030000}"/>
    <cellStyle name="_Part III.200406.Loan and Liabilities details.(Site Name)_Shenhua PBC package 050530_附件1：审计评估联合申报明细表" xfId="325" xr:uid="{00000000-0005-0000-0000-000076010000}"/>
    <cellStyle name="_Part III.200406.Loan and Liabilities details.(Site Name)_附件1：审计评估联合申报明细表" xfId="808" xr:uid="{00000000-0005-0000-0000-00005B030000}"/>
    <cellStyle name="_Part III.200406.Loan and Liabilities details.(Site Name)_审计调查表.V3" xfId="811" xr:uid="{00000000-0005-0000-0000-00005E030000}"/>
    <cellStyle name="_Shenhua PBC package 050530" xfId="819" xr:uid="{00000000-0005-0000-0000-000066030000}"/>
    <cellStyle name="_Shenhua PBC package 050530_(中企华)审计评估联合申报明细表.V1" xfId="824" xr:uid="{00000000-0005-0000-0000-00006B030000}"/>
    <cellStyle name="_Shenhua PBC package 050530_附件1：审计评估联合申报明细表" xfId="828" xr:uid="{00000000-0005-0000-0000-00006F030000}"/>
    <cellStyle name="_参加人员情况调查表_consolidate" xfId="830" xr:uid="{00000000-0005-0000-0000-000071030000}"/>
    <cellStyle name="_参加人员情况调查表_consolidate 2" xfId="834" xr:uid="{00000000-0005-0000-0000-000075030000}"/>
    <cellStyle name="_定稿" xfId="841" xr:uid="{00000000-0005-0000-0000-00007C030000}"/>
    <cellStyle name="_定稿_四区预算报人大" xfId="846" xr:uid="{00000000-0005-0000-0000-000081030000}"/>
    <cellStyle name="_对公贷款" xfId="851" xr:uid="{00000000-0005-0000-0000-000086030000}"/>
    <cellStyle name="_对公定期" xfId="854" xr:uid="{00000000-0005-0000-0000-000089030000}"/>
    <cellStyle name="_对公活期" xfId="69" xr:uid="{00000000-0005-0000-0000-000075000000}"/>
    <cellStyle name="_对公活期账户" xfId="163" xr:uid="{00000000-0005-0000-0000-0000D3000000}"/>
    <cellStyle name="_对公客户" xfId="855" xr:uid="{00000000-0005-0000-0000-00008A030000}"/>
    <cellStyle name="_对公客户 2" xfId="356" xr:uid="{00000000-0005-0000-0000-000095010000}"/>
    <cellStyle name="_对公客户_1" xfId="65" xr:uid="{00000000-0005-0000-0000-000071000000}"/>
    <cellStyle name="_对公中间业务" xfId="861" xr:uid="{00000000-0005-0000-0000-000090030000}"/>
    <cellStyle name="_对公中间业务表" xfId="651" xr:uid="{00000000-0005-0000-0000-0000BD020000}"/>
    <cellStyle name="_对私贷款账户表" xfId="865" xr:uid="{00000000-0005-0000-0000-000094030000}"/>
    <cellStyle name="_对私定期账户表" xfId="866" xr:uid="{00000000-0005-0000-0000-000095030000}"/>
    <cellStyle name="_对私活期" xfId="396" xr:uid="{00000000-0005-0000-0000-0000BD010000}"/>
    <cellStyle name="_对私活期账户" xfId="872" xr:uid="{00000000-0005-0000-0000-00009B030000}"/>
    <cellStyle name="_对私客户" xfId="873" xr:uid="{00000000-0005-0000-0000-00009C030000}"/>
    <cellStyle name="_对私客户_1" xfId="876" xr:uid="{00000000-0005-0000-0000-00009F030000}"/>
    <cellStyle name="_对私中间业务表" xfId="881" xr:uid="{00000000-0005-0000-0000-0000A4030000}"/>
    <cellStyle name="_房屋建筑评估申报表" xfId="889" xr:uid="{00000000-0005-0000-0000-0000AC030000}"/>
    <cellStyle name="_分市分省GDP" xfId="892" xr:uid="{00000000-0005-0000-0000-0000AF030000}"/>
    <cellStyle name="_分市分省GDP_四区预算报人大" xfId="72" xr:uid="{00000000-0005-0000-0000-000078000000}"/>
    <cellStyle name="_分摊参数接口" xfId="899" xr:uid="{00000000-0005-0000-0000-0000B7030000}"/>
    <cellStyle name="_附件1：审计评估联合申报明细表" xfId="902" xr:uid="{00000000-0005-0000-0000-0000BA030000}"/>
    <cellStyle name="_副本2006-2" xfId="904" xr:uid="{00000000-0005-0000-0000-0000BC030000}"/>
    <cellStyle name="_副本2006-2_四区预算报人大" xfId="908" xr:uid="{00000000-0005-0000-0000-0000C0030000}"/>
    <cellStyle name="_副本2006-2新" xfId="912" xr:uid="{00000000-0005-0000-0000-0000C4030000}"/>
    <cellStyle name="_副本2006-2新_四区预算报人大" xfId="920" xr:uid="{00000000-0005-0000-0000-0000CC030000}"/>
    <cellStyle name="_管网二所 K (02-04)" xfId="923" xr:uid="{00000000-0005-0000-0000-0000CF030000}"/>
    <cellStyle name="_接口清单" xfId="413" xr:uid="{00000000-0005-0000-0000-0000CE010000}"/>
    <cellStyle name="_弱电系统设备配置报价清单" xfId="160" xr:uid="{00000000-0005-0000-0000-0000D0000000}"/>
    <cellStyle name="_筛选的中间业务流水" xfId="23" xr:uid="{00000000-0005-0000-0000-000047000000}"/>
    <cellStyle name="_审计调查表.V3" xfId="337" xr:uid="{00000000-0005-0000-0000-000082010000}"/>
    <cellStyle name="_四所 (K844)" xfId="928" xr:uid="{00000000-0005-0000-0000-0000D4030000}"/>
    <cellStyle name="_文函专递0211-施工企业调查表（附件）" xfId="564" xr:uid="{00000000-0005-0000-0000-000066020000}"/>
    <cellStyle name="_账户基本信息" xfId="933" xr:uid="{00000000-0005-0000-0000-0000DA030000}"/>
    <cellStyle name="_账户筛选交易" xfId="943" xr:uid="{00000000-0005-0000-0000-0000E4030000}"/>
    <cellStyle name="_转移支付" xfId="945" xr:uid="{00000000-0005-0000-0000-0000E6030000}"/>
    <cellStyle name="_综合数据" xfId="628" xr:uid="{00000000-0005-0000-0000-0000A6020000}"/>
    <cellStyle name="_综合数据_四区预算报人大" xfId="946" xr:uid="{00000000-0005-0000-0000-0000E7030000}"/>
    <cellStyle name="_纵横对比" xfId="953" xr:uid="{00000000-0005-0000-0000-0000EE030000}"/>
    <cellStyle name="{Comma [0]}" xfId="903" xr:uid="{00000000-0005-0000-0000-0000BB030000}"/>
    <cellStyle name="{Comma}" xfId="955" xr:uid="{00000000-0005-0000-0000-0000F0030000}"/>
    <cellStyle name="{Date}" xfId="919" xr:uid="{00000000-0005-0000-0000-0000CB030000}"/>
    <cellStyle name="{Month}" xfId="444" xr:uid="{00000000-0005-0000-0000-0000EE010000}"/>
    <cellStyle name="{Percent}" xfId="963" xr:uid="{00000000-0005-0000-0000-0000F8030000}"/>
    <cellStyle name="{Thousand [0]}" xfId="441" xr:uid="{00000000-0005-0000-0000-0000EB010000}"/>
    <cellStyle name="{Thousand}" xfId="735" xr:uid="{00000000-0005-0000-0000-000011030000}"/>
    <cellStyle name="{Z'0000(1 dec)}" xfId="970" xr:uid="{00000000-0005-0000-0000-0000FF030000}"/>
    <cellStyle name="{Z'0000(4 dec)}" xfId="931" xr:uid="{00000000-0005-0000-0000-0000D8030000}"/>
    <cellStyle name="¡ã¨" xfId="975" xr:uid="{00000000-0005-0000-0000-000004040000}"/>
    <cellStyle name="¤@¯ë_OTT-Con00" xfId="944" xr:uid="{00000000-0005-0000-0000-0000E5030000}"/>
    <cellStyle name="»õ" xfId="980" xr:uid="{00000000-0005-0000-0000-000009040000}"/>
    <cellStyle name="»õ±ò" xfId="391" xr:uid="{00000000-0005-0000-0000-0000B8010000}"/>
    <cellStyle name="»õ±ò 2" xfId="207" xr:uid="{00000000-0005-0000-0000-000000010000}"/>
    <cellStyle name="»õ±ò[" xfId="985" xr:uid="{00000000-0005-0000-0000-00000E040000}"/>
    <cellStyle name="»õ±ò[0]" xfId="85" xr:uid="{00000000-0005-0000-0000-000085000000}"/>
    <cellStyle name="»õ±ò[0] 2" xfId="562" xr:uid="{00000000-0005-0000-0000-000064020000}"/>
    <cellStyle name="»õ±ò_（鸭河工区）财政预算草案表" xfId="118" xr:uid="{00000000-0005-0000-0000-0000A6000000}"/>
    <cellStyle name="°" xfId="989" xr:uid="{00000000-0005-0000-0000-000012040000}"/>
    <cellStyle name="°_05" xfId="992" xr:uid="{00000000-0005-0000-0000-000015040000}"/>
    <cellStyle name="°_05_四区预算报人大" xfId="993" xr:uid="{00000000-0005-0000-0000-000016040000}"/>
    <cellStyle name="°_1" xfId="998" xr:uid="{00000000-0005-0000-0000-00001B040000}"/>
    <cellStyle name="°_1_四区预算报人大" xfId="1003" xr:uid="{00000000-0005-0000-0000-000020040000}"/>
    <cellStyle name="°_17" xfId="1007" xr:uid="{00000000-0005-0000-0000-000024040000}"/>
    <cellStyle name="°_17_四区预算报人大" xfId="611" xr:uid="{00000000-0005-0000-0000-000095020000}"/>
    <cellStyle name="°_2003-17" xfId="199" xr:uid="{00000000-0005-0000-0000-0000F8000000}"/>
    <cellStyle name="°_2003-17_四区预算报人大" xfId="1009" xr:uid="{00000000-0005-0000-0000-000026040000}"/>
    <cellStyle name="°_2006-2" xfId="875" xr:uid="{00000000-0005-0000-0000-00009E030000}"/>
    <cellStyle name="°_2006-2_四区预算报人大" xfId="420" xr:uid="{00000000-0005-0000-0000-0000D5010000}"/>
    <cellStyle name="°_Book3" xfId="857" xr:uid="{00000000-0005-0000-0000-00008C030000}"/>
    <cellStyle name="°_Book3_四区预算报人大" xfId="102" xr:uid="{00000000-0005-0000-0000-000096000000}"/>
    <cellStyle name="°_NJ17-14" xfId="1014" xr:uid="{00000000-0005-0000-0000-00002B040000}"/>
    <cellStyle name="°_NJ17-14_四区预算报人大" xfId="1015" xr:uid="{00000000-0005-0000-0000-00002C040000}"/>
    <cellStyle name="°_定稿" xfId="1016" xr:uid="{00000000-0005-0000-0000-00002D040000}"/>
    <cellStyle name="°_定稿_四区预算报人大" xfId="1018" xr:uid="{00000000-0005-0000-0000-00002F040000}"/>
    <cellStyle name="°_副本2006-2" xfId="1023" xr:uid="{00000000-0005-0000-0000-000034040000}"/>
    <cellStyle name="°_副本2006-2_四区预算报人大" xfId="178" xr:uid="{00000000-0005-0000-0000-0000E2000000}"/>
    <cellStyle name="°_副本2006-2新" xfId="1029" xr:uid="{00000000-0005-0000-0000-00003A040000}"/>
    <cellStyle name="°_副本2006-2新_四区预算报人大" xfId="1036" xr:uid="{00000000-0005-0000-0000-000041040000}"/>
    <cellStyle name="°_四区预算报人大" xfId="589" xr:uid="{00000000-0005-0000-0000-00007F020000}"/>
    <cellStyle name="°_综合数据" xfId="490" xr:uid="{00000000-0005-0000-0000-00001C020000}"/>
    <cellStyle name="°_综合数据_四区预算报人大" xfId="1038" xr:uid="{00000000-0005-0000-0000-000043040000}"/>
    <cellStyle name="°_纵横对比" xfId="724" xr:uid="{00000000-0005-0000-0000-000006030000}"/>
    <cellStyle name="°_纵横对比_四区预算报人大" xfId="697" xr:uid="{00000000-0005-0000-0000-0000EB020000}"/>
    <cellStyle name="°ù·" xfId="1040" xr:uid="{00000000-0005-0000-0000-000045040000}"/>
    <cellStyle name="°ù·ö±è" xfId="309" xr:uid="{00000000-0005-0000-0000-000066010000}"/>
    <cellStyle name="°ù·ö±è 2" xfId="957" xr:uid="{00000000-0005-0000-0000-0000F2030000}"/>
    <cellStyle name="¶W³sµ²" xfId="1046" xr:uid="{00000000-0005-0000-0000-00004B040000}"/>
    <cellStyle name="0,0_x000a__x000a_NA_x000a__x000a_" xfId="255" xr:uid="{00000000-0005-0000-0000-000030010000}"/>
    <cellStyle name="0,0_x000d__x000a_NA_x000d__x000a_" xfId="63" xr:uid="{00000000-0005-0000-0000-00006F000000}"/>
    <cellStyle name="20% - Accent1" xfId="794" xr:uid="{00000000-0005-0000-0000-00004D030000}"/>
    <cellStyle name="20% - Accent2" xfId="1054" xr:uid="{00000000-0005-0000-0000-000053040000}"/>
    <cellStyle name="20% - Accent3" xfId="1060" xr:uid="{00000000-0005-0000-0000-000059040000}"/>
    <cellStyle name="20% - Accent4" xfId="1063" xr:uid="{00000000-0005-0000-0000-00005C040000}"/>
    <cellStyle name="20% - Accent5" xfId="1070" xr:uid="{00000000-0005-0000-0000-000063040000}"/>
    <cellStyle name="20% - Accent6" xfId="1076" xr:uid="{00000000-0005-0000-0000-000069040000}"/>
    <cellStyle name="20% - 强调文字颜色 1 2" xfId="481" xr:uid="{00000000-0005-0000-0000-000013020000}"/>
    <cellStyle name="20% - 强调文字颜色 1 2 2" xfId="1079" xr:uid="{00000000-0005-0000-0000-00006C040000}"/>
    <cellStyle name="20% - 强调文字颜色 1 2 3" xfId="1085" xr:uid="{00000000-0005-0000-0000-000072040000}"/>
    <cellStyle name="20% - 强调文字颜色 1 2 4" xfId="799" xr:uid="{00000000-0005-0000-0000-000052030000}"/>
    <cellStyle name="20% - 强调文字颜色 1 2 5" xfId="1086" xr:uid="{00000000-0005-0000-0000-000073040000}"/>
    <cellStyle name="20% - 强调文字颜色 1 2 5 2" xfId="1089" xr:uid="{00000000-0005-0000-0000-000076040000}"/>
    <cellStyle name="20% - 强调文字颜色 1 2 6" xfId="1090" xr:uid="{00000000-0005-0000-0000-000077040000}"/>
    <cellStyle name="20% - 强调文字颜色 1 2_3.2017全省支出" xfId="58" xr:uid="{00000000-0005-0000-0000-00006A000000}"/>
    <cellStyle name="20% - 强调文字颜色 1 3" xfId="894" xr:uid="{00000000-0005-0000-0000-0000B2030000}"/>
    <cellStyle name="20% - 强调文字颜色 1 3 2" xfId="593" xr:uid="{00000000-0005-0000-0000-000083020000}"/>
    <cellStyle name="20% - 强调文字颜色 1 3 2 2" xfId="602" xr:uid="{00000000-0005-0000-0000-00008C020000}"/>
    <cellStyle name="20% - 强调文字颜色 1 3 3" xfId="612" xr:uid="{00000000-0005-0000-0000-000096020000}"/>
    <cellStyle name="20% - 强调文字颜色 1 4" xfId="1095" xr:uid="{00000000-0005-0000-0000-00007C040000}"/>
    <cellStyle name="20% - 强调文字颜色 1 4 2" xfId="1101" xr:uid="{00000000-0005-0000-0000-000082040000}"/>
    <cellStyle name="20% - 强调文字颜色 1 5" xfId="321" xr:uid="{00000000-0005-0000-0000-000072010000}"/>
    <cellStyle name="20% - 强调文字颜色 1 5 2" xfId="879" xr:uid="{00000000-0005-0000-0000-0000A2030000}"/>
    <cellStyle name="20% - 强调文字颜色 2 2" xfId="1104" xr:uid="{00000000-0005-0000-0000-000085040000}"/>
    <cellStyle name="20% - 强调文字颜色 2 2 2" xfId="1105" xr:uid="{00000000-0005-0000-0000-000086040000}"/>
    <cellStyle name="20% - 强调文字颜色 2 2 3" xfId="1110" xr:uid="{00000000-0005-0000-0000-00008B040000}"/>
    <cellStyle name="20% - 强调文字颜色 2 2 4" xfId="374" xr:uid="{00000000-0005-0000-0000-0000A7010000}"/>
    <cellStyle name="20% - 强调文字颜色 2 2 5" xfId="516" xr:uid="{00000000-0005-0000-0000-000036020000}"/>
    <cellStyle name="20% - 强调文字颜色 2 2 5 2" xfId="446" xr:uid="{00000000-0005-0000-0000-0000F0010000}"/>
    <cellStyle name="20% - 强调文字颜色 2 2 6" xfId="1115" xr:uid="{00000000-0005-0000-0000-000090040000}"/>
    <cellStyle name="20% - 强调文字颜色 2 2_3.2017全省支出" xfId="817" xr:uid="{00000000-0005-0000-0000-000064030000}"/>
    <cellStyle name="20% - 强调文字颜色 2 3" xfId="805" xr:uid="{00000000-0005-0000-0000-000058030000}"/>
    <cellStyle name="20% - 强调文字颜色 2 3 2" xfId="185" xr:uid="{00000000-0005-0000-0000-0000E9000000}"/>
    <cellStyle name="20% - 强调文字颜色 2 3 2 2" xfId="1120" xr:uid="{00000000-0005-0000-0000-000095040000}"/>
    <cellStyle name="20% - 强调文字颜色 2 3 3" xfId="246" xr:uid="{00000000-0005-0000-0000-000027010000}"/>
    <cellStyle name="20% - 强调文字颜色 2 4" xfId="1123" xr:uid="{00000000-0005-0000-0000-000098040000}"/>
    <cellStyle name="20% - 强调文字颜色 2 4 2" xfId="73" xr:uid="{00000000-0005-0000-0000-000079000000}"/>
    <cellStyle name="20% - 强调文字颜色 2 5" xfId="230" xr:uid="{00000000-0005-0000-0000-000017010000}"/>
    <cellStyle name="20% - 强调文字颜色 2 5 2" xfId="1031" xr:uid="{00000000-0005-0000-0000-00003C040000}"/>
    <cellStyle name="20% - 强调文字颜色 3 2" xfId="502" xr:uid="{00000000-0005-0000-0000-000028020000}"/>
    <cellStyle name="20% - 强调文字颜色 3 2 2" xfId="1124" xr:uid="{00000000-0005-0000-0000-000099040000}"/>
    <cellStyle name="20% - 强调文字颜色 3 2 3" xfId="410" xr:uid="{00000000-0005-0000-0000-0000CB010000}"/>
    <cellStyle name="20% - 强调文字颜色 3 2 4" xfId="1130" xr:uid="{00000000-0005-0000-0000-00009F040000}"/>
    <cellStyle name="20% - 强调文字颜色 3 2 5" xfId="950" xr:uid="{00000000-0005-0000-0000-0000EB030000}"/>
    <cellStyle name="20% - 强调文字颜色 3 2 5 2" xfId="962" xr:uid="{00000000-0005-0000-0000-0000F7030000}"/>
    <cellStyle name="20% - 强调文字颜色 3 2 6" xfId="790" xr:uid="{00000000-0005-0000-0000-000049030000}"/>
    <cellStyle name="20% - 强调文字颜色 3 2_3.2017全省支出" xfId="1135" xr:uid="{00000000-0005-0000-0000-0000A4040000}"/>
    <cellStyle name="20% - 强调文字颜色 3 3" xfId="107" xr:uid="{00000000-0005-0000-0000-00009B000000}"/>
    <cellStyle name="20% - 强调文字颜色 3 3 2" xfId="155" xr:uid="{00000000-0005-0000-0000-0000CB000000}"/>
    <cellStyle name="20% - 强调文字颜色 3 3 2 2" xfId="1141" xr:uid="{00000000-0005-0000-0000-0000AA040000}"/>
    <cellStyle name="20% - 强调文字颜色 3 3 3" xfId="744" xr:uid="{00000000-0005-0000-0000-00001A030000}"/>
    <cellStyle name="20% - 强调文字颜色 3 4" xfId="1145" xr:uid="{00000000-0005-0000-0000-0000AE040000}"/>
    <cellStyle name="20% - 强调文字颜色 3 4 2" xfId="1148" xr:uid="{00000000-0005-0000-0000-0000B1040000}"/>
    <cellStyle name="20% - 强调文字颜色 3 5" xfId="450" xr:uid="{00000000-0005-0000-0000-0000F4010000}"/>
    <cellStyle name="20% - 强调文字颜色 3 5 2" xfId="1004" xr:uid="{00000000-0005-0000-0000-000021040000}"/>
    <cellStyle name="20% - 强调文字颜色 4 2" xfId="1155" xr:uid="{00000000-0005-0000-0000-0000B8040000}"/>
    <cellStyle name="20% - 强调文字颜色 4 2 2" xfId="1157" xr:uid="{00000000-0005-0000-0000-0000BA040000}"/>
    <cellStyle name="20% - 强调文字颜色 4 2 3" xfId="982" xr:uid="{00000000-0005-0000-0000-00000B040000}"/>
    <cellStyle name="20% - 强调文字颜色 4 2 4" xfId="723" xr:uid="{00000000-0005-0000-0000-000005030000}"/>
    <cellStyle name="20% - 强调文字颜色 4 2 5" xfId="377" xr:uid="{00000000-0005-0000-0000-0000AA010000}"/>
    <cellStyle name="20% - 强调文字颜色 4 2 5 2" xfId="1158" xr:uid="{00000000-0005-0000-0000-0000BB040000}"/>
    <cellStyle name="20% - 强调文字颜色 4 2 6" xfId="1166" xr:uid="{00000000-0005-0000-0000-0000C3040000}"/>
    <cellStyle name="20% - 强调文字颜色 4 2_3.2017全省支出" xfId="348" xr:uid="{00000000-0005-0000-0000-00008D010000}"/>
    <cellStyle name="20% - 强调文字颜色 4 3" xfId="1169" xr:uid="{00000000-0005-0000-0000-0000C6040000}"/>
    <cellStyle name="20% - 强调文字颜色 4 3 2" xfId="1170" xr:uid="{00000000-0005-0000-0000-0000C7040000}"/>
    <cellStyle name="20% - 强调文字颜色 4 3 2 2" xfId="684" xr:uid="{00000000-0005-0000-0000-0000DE020000}"/>
    <cellStyle name="20% - 强调文字颜色 4 3 3" xfId="1175" xr:uid="{00000000-0005-0000-0000-0000CC040000}"/>
    <cellStyle name="20% - 强调文字颜色 4 4" xfId="1021" xr:uid="{00000000-0005-0000-0000-000032040000}"/>
    <cellStyle name="20% - 强调文字颜色 4 4 2" xfId="50" xr:uid="{00000000-0005-0000-0000-000062000000}"/>
    <cellStyle name="20% - 强调文字颜色 4 5" xfId="29" xr:uid="{00000000-0005-0000-0000-00004D000000}"/>
    <cellStyle name="20% - 强调文字颜色 4 5 2" xfId="1176" xr:uid="{00000000-0005-0000-0000-0000CD040000}"/>
    <cellStyle name="20% - 强调文字颜色 5 2" xfId="1177" xr:uid="{00000000-0005-0000-0000-0000CE040000}"/>
    <cellStyle name="20% - 强调文字颜色 5 2 2" xfId="1181" xr:uid="{00000000-0005-0000-0000-0000D2040000}"/>
    <cellStyle name="20% - 强调文字颜色 5 2 3" xfId="1185" xr:uid="{00000000-0005-0000-0000-0000D7040000}"/>
    <cellStyle name="20% - 强调文字颜色 5 2 4" xfId="1186" xr:uid="{00000000-0005-0000-0000-0000D8040000}"/>
    <cellStyle name="20% - 强调文字颜色 5 2 5" xfId="1193" xr:uid="{00000000-0005-0000-0000-0000DF040000}"/>
    <cellStyle name="20% - 强调文字颜色 5 2 5 2" xfId="91" xr:uid="{00000000-0005-0000-0000-00008B000000}"/>
    <cellStyle name="20% - 强调文字颜色 5 2 6" xfId="1093" xr:uid="{00000000-0005-0000-0000-00007A040000}"/>
    <cellStyle name="20% - 强调文字颜色 5 2_3.2017全省支出" xfId="1100" xr:uid="{00000000-0005-0000-0000-000081040000}"/>
    <cellStyle name="20% - 强调文字颜色 5 3" xfId="1194" xr:uid="{00000000-0005-0000-0000-0000E0040000}"/>
    <cellStyle name="20% - 强调文字颜色 5 3 2" xfId="938" xr:uid="{00000000-0005-0000-0000-0000DF030000}"/>
    <cellStyle name="20% - 强调文字颜色 5 3 2 2" xfId="1198" xr:uid="{00000000-0005-0000-0000-0000E4040000}"/>
    <cellStyle name="20% - 强调文字颜色 5 3 3" xfId="60" xr:uid="{00000000-0005-0000-0000-00006C000000}"/>
    <cellStyle name="20% - 强调文字颜色 5 4" xfId="1200" xr:uid="{00000000-0005-0000-0000-0000E6040000}"/>
    <cellStyle name="20% - 强调文字颜色 5 4 2" xfId="1053" xr:uid="{00000000-0005-0000-0000-000052040000}"/>
    <cellStyle name="20% - 强调文字颜色 6 2" xfId="1203" xr:uid="{00000000-0005-0000-0000-0000E9040000}"/>
    <cellStyle name="20% - 强调文字颜色 6 2 2" xfId="362" xr:uid="{00000000-0005-0000-0000-00009B010000}"/>
    <cellStyle name="20% - 强调文字颜色 6 2 3" xfId="1204" xr:uid="{00000000-0005-0000-0000-0000EA040000}"/>
    <cellStyle name="20% - 强调文字颜色 6 2 4" xfId="217" xr:uid="{00000000-0005-0000-0000-00000A010000}"/>
    <cellStyle name="20% - 强调文字颜色 6 2 5" xfId="567" xr:uid="{00000000-0005-0000-0000-000069020000}"/>
    <cellStyle name="20% - 强调文字颜色 6 2 5 2" xfId="1207" xr:uid="{00000000-0005-0000-0000-0000ED040000}"/>
    <cellStyle name="20% - 强调文字颜色 6 2 6" xfId="1210" xr:uid="{00000000-0005-0000-0000-0000F0040000}"/>
    <cellStyle name="20% - 强调文字颜色 6 2_3.2017全省支出" xfId="1187" xr:uid="{00000000-0005-0000-0000-0000D9040000}"/>
    <cellStyle name="20% - 强调文字颜色 6 3" xfId="635" xr:uid="{00000000-0005-0000-0000-0000AD020000}"/>
    <cellStyle name="20% - 强调文字颜色 6 3 2" xfId="1213" xr:uid="{00000000-0005-0000-0000-0000F3040000}"/>
    <cellStyle name="20% - 强调文字颜色 6 3 2 2" xfId="1219" xr:uid="{00000000-0005-0000-0000-0000F9040000}"/>
    <cellStyle name="20% - 强调文字颜色 6 3 3" xfId="1223" xr:uid="{00000000-0005-0000-0000-0000FD040000}"/>
    <cellStyle name="20% - 强调文字颜色 6 4" xfId="306" xr:uid="{00000000-0005-0000-0000-000063010000}"/>
    <cellStyle name="20% - 强调文字颜色 6 4 2" xfId="1224" xr:uid="{00000000-0005-0000-0000-0000FE040000}"/>
    <cellStyle name="20% - 着色 1 2" xfId="79" xr:uid="{00000000-0005-0000-0000-00007F000000}"/>
    <cellStyle name="20% - 着色 1 2 2" xfId="330" xr:uid="{00000000-0005-0000-0000-00007B010000}"/>
    <cellStyle name="20% - 着色 1 2 3" xfId="1231" xr:uid="{00000000-0005-0000-0000-000005050000}"/>
    <cellStyle name="20% - 着色 1 3" xfId="1013" xr:uid="{00000000-0005-0000-0000-00002A040000}"/>
    <cellStyle name="20% - 着色 1 4" xfId="360" xr:uid="{00000000-0005-0000-0000-000099010000}"/>
    <cellStyle name="20% - 着色 2 2" xfId="1235" xr:uid="{00000000-0005-0000-0000-000009050000}"/>
    <cellStyle name="20% - 着色 2 2 2" xfId="1237" xr:uid="{00000000-0005-0000-0000-00000B050000}"/>
    <cellStyle name="20% - 着色 2 2 3" xfId="755" xr:uid="{00000000-0005-0000-0000-000025030000}"/>
    <cellStyle name="20% - 着色 2 3" xfId="1239" xr:uid="{00000000-0005-0000-0000-00000D050000}"/>
    <cellStyle name="20% - 着色 2 4" xfId="1216" xr:uid="{00000000-0005-0000-0000-0000F6040000}"/>
    <cellStyle name="20% - 着色 3 2" xfId="1136" xr:uid="{00000000-0005-0000-0000-0000A5040000}"/>
    <cellStyle name="20% - 着色 3 2 2" xfId="1240" xr:uid="{00000000-0005-0000-0000-00000E050000}"/>
    <cellStyle name="20% - 着色 3 2 3" xfId="1245" xr:uid="{00000000-0005-0000-0000-000013050000}"/>
    <cellStyle name="20% - 着色 3 3" xfId="1253" xr:uid="{00000000-0005-0000-0000-00001B050000}"/>
    <cellStyle name="20% - 着色 3 4" xfId="1228" xr:uid="{00000000-0005-0000-0000-000002050000}"/>
    <cellStyle name="20% - 着色 4 2" xfId="728" xr:uid="{00000000-0005-0000-0000-00000A030000}"/>
    <cellStyle name="20% - 着色 4 2 2" xfId="273" xr:uid="{00000000-0005-0000-0000-000042010000}"/>
    <cellStyle name="20% - 着色 4 2 3" xfId="1254" xr:uid="{00000000-0005-0000-0000-00001C050000}"/>
    <cellStyle name="20% - 着色 4 3" xfId="1260" xr:uid="{00000000-0005-0000-0000-000022050000}"/>
    <cellStyle name="20% - 着色 4 4" xfId="1261" xr:uid="{00000000-0005-0000-0000-000023050000}"/>
    <cellStyle name="20% - 着色 5 2" xfId="1266" xr:uid="{00000000-0005-0000-0000-000028050000}"/>
    <cellStyle name="20% - 着色 5 2 2" xfId="1270" xr:uid="{00000000-0005-0000-0000-00002C050000}"/>
    <cellStyle name="20% - 着色 5 2 3" xfId="1274" xr:uid="{00000000-0005-0000-0000-000030050000}"/>
    <cellStyle name="20% - 着色 5 3" xfId="534" xr:uid="{00000000-0005-0000-0000-000048020000}"/>
    <cellStyle name="20% - 着色 5 4" xfId="1282" xr:uid="{00000000-0005-0000-0000-000038050000}"/>
    <cellStyle name="20% - 着色 6 2" xfId="553" xr:uid="{00000000-0005-0000-0000-00005B020000}"/>
    <cellStyle name="20% - 着色 6 2 2" xfId="1287" xr:uid="{00000000-0005-0000-0000-00003E050000}"/>
    <cellStyle name="20% - 着色 6 2 3" xfId="1289" xr:uid="{00000000-0005-0000-0000-000040050000}"/>
    <cellStyle name="20% - 着色 6 3" xfId="826" xr:uid="{00000000-0005-0000-0000-00006D030000}"/>
    <cellStyle name="20% - 着色 6 4" xfId="652" xr:uid="{00000000-0005-0000-0000-0000BE020000}"/>
    <cellStyle name="3" xfId="538" xr:uid="{00000000-0005-0000-0000-00004C020000}"/>
    <cellStyle name="3?" xfId="1293" xr:uid="{00000000-0005-0000-0000-000045050000}"/>
    <cellStyle name="3?ê" xfId="1297" xr:uid="{00000000-0005-0000-0000-000049050000}"/>
    <cellStyle name="3_03-17" xfId="807" xr:uid="{00000000-0005-0000-0000-00005A030000}"/>
    <cellStyle name="3_03-17_四区预算报人大" xfId="1118" xr:uid="{00000000-0005-0000-0000-000093040000}"/>
    <cellStyle name="3_04-19" xfId="1300" xr:uid="{00000000-0005-0000-0000-00004C050000}"/>
    <cellStyle name="3_04-19_四区预算报人大" xfId="1150" xr:uid="{00000000-0005-0000-0000-0000B3040000}"/>
    <cellStyle name="3_05" xfId="293" xr:uid="{00000000-0005-0000-0000-000056010000}"/>
    <cellStyle name="3_05_四区预算报人大" xfId="25" xr:uid="{00000000-0005-0000-0000-000049000000}"/>
    <cellStyle name="3_2005-18" xfId="351" xr:uid="{00000000-0005-0000-0000-000090010000}"/>
    <cellStyle name="3_2005-18_四区预算报人大" xfId="1304" xr:uid="{00000000-0005-0000-0000-000050050000}"/>
    <cellStyle name="3_2005-19" xfId="1306" xr:uid="{00000000-0005-0000-0000-000052050000}"/>
    <cellStyle name="3_2005-19_四区预算报人大" xfId="372" xr:uid="{00000000-0005-0000-0000-0000A5010000}"/>
    <cellStyle name="3_封面" xfId="1307" xr:uid="{00000000-0005-0000-0000-000053050000}"/>
    <cellStyle name="3_封面_四区预算报人大" xfId="1311" xr:uid="{00000000-0005-0000-0000-000057050000}"/>
    <cellStyle name="3_四区预算报人大" xfId="1295" xr:uid="{00000000-0005-0000-0000-000047050000}"/>
    <cellStyle name="3¡" xfId="1313" xr:uid="{00000000-0005-0000-0000-000059050000}"/>
    <cellStyle name="3￡" xfId="870" xr:uid="{00000000-0005-0000-0000-000099030000}"/>
    <cellStyle name="³£" xfId="1317" xr:uid="{00000000-0005-0000-0000-00005D050000}"/>
    <cellStyle name="3￡_四区预算报人大" xfId="131" xr:uid="{00000000-0005-0000-0000-0000B3000000}"/>
    <cellStyle name="³£_四区预算报人大" xfId="1068" xr:uid="{00000000-0005-0000-0000-000061040000}"/>
    <cellStyle name="3￡1" xfId="1318" xr:uid="{00000000-0005-0000-0000-00005E050000}"/>
    <cellStyle name="³£¹æ" xfId="842" xr:uid="{00000000-0005-0000-0000-00007D030000}"/>
    <cellStyle name="³¬¼¶Á´½Ó" xfId="1125" xr:uid="{00000000-0005-0000-0000-00009A040000}"/>
    <cellStyle name="³¬¼¶Á´½Ó 2" xfId="384" xr:uid="{00000000-0005-0000-0000-0000B1010000}"/>
    <cellStyle name="3f1?0]_assumption(tj))" xfId="1320" xr:uid="{00000000-0005-0000-0000-000060050000}"/>
    <cellStyle name="3f1?assumption(tj)t" xfId="833" xr:uid="{00000000-0005-0000-0000-000074030000}"/>
    <cellStyle name="3f1?p&amp;l(tj)i" xfId="1073" xr:uid="{00000000-0005-0000-0000-000066040000}"/>
    <cellStyle name="3L1a_assumption(tj)" xfId="1132" xr:uid="{00000000-0005-0000-0000-0000A1040000}"/>
    <cellStyle name="40% - Accent1" xfId="714" xr:uid="{00000000-0005-0000-0000-0000FC020000}"/>
    <cellStyle name="40% - Accent2" xfId="532" xr:uid="{00000000-0005-0000-0000-000046020000}"/>
    <cellStyle name="40% - Accent3" xfId="1280" xr:uid="{00000000-0005-0000-0000-000036050000}"/>
    <cellStyle name="40% - Accent4" xfId="1328" xr:uid="{00000000-0005-0000-0000-000068050000}"/>
    <cellStyle name="40% - Accent5" xfId="1334" xr:uid="{00000000-0005-0000-0000-00006E050000}"/>
    <cellStyle name="40% - Accent6" xfId="659" xr:uid="{00000000-0005-0000-0000-0000C5020000}"/>
    <cellStyle name="40% - 强调文字颜色 1 2" xfId="1335" xr:uid="{00000000-0005-0000-0000-00006F050000}"/>
    <cellStyle name="40% - 强调文字颜色 1 2 2" xfId="1343" xr:uid="{00000000-0005-0000-0000-000077050000}"/>
    <cellStyle name="40% - 强调文字颜色 1 2 3" xfId="1345" xr:uid="{00000000-0005-0000-0000-000079050000}"/>
    <cellStyle name="40% - 强调文字颜色 1 2 4" xfId="917" xr:uid="{00000000-0005-0000-0000-0000C9030000}"/>
    <cellStyle name="40% - 强调文字颜色 1 2 5" xfId="1347" xr:uid="{00000000-0005-0000-0000-00007B050000}"/>
    <cellStyle name="40% - 强调文字颜色 1 2 5 2" xfId="1350" xr:uid="{00000000-0005-0000-0000-00007E050000}"/>
    <cellStyle name="40% - 强调文字颜色 1 2 6" xfId="1044" xr:uid="{00000000-0005-0000-0000-000049040000}"/>
    <cellStyle name="40% - 强调文字颜色 1 2_3.2017全省支出" xfId="1354" xr:uid="{00000000-0005-0000-0000-000082050000}"/>
    <cellStyle name="40% - 强调文字颜色 1 3" xfId="167" xr:uid="{00000000-0005-0000-0000-0000D7000000}"/>
    <cellStyle name="40% - 强调文字颜色 1 3 2" xfId="1355" xr:uid="{00000000-0005-0000-0000-000083050000}"/>
    <cellStyle name="40% - 强调文字颜色 1 3 2 2" xfId="292" xr:uid="{00000000-0005-0000-0000-000055010000}"/>
    <cellStyle name="40% - 强调文字颜色 1 3 3" xfId="1358" xr:uid="{00000000-0005-0000-0000-000086050000}"/>
    <cellStyle name="40% - 强调文字颜色 1 4" xfId="1298" xr:uid="{00000000-0005-0000-0000-00004A050000}"/>
    <cellStyle name="40% - 强调文字颜色 1 4 2" xfId="1360" xr:uid="{00000000-0005-0000-0000-000088050000}"/>
    <cellStyle name="40% - 强调文字颜色 1 5" xfId="1365" xr:uid="{00000000-0005-0000-0000-00008D050000}"/>
    <cellStyle name="40% - 强调文字颜色 1 5 2" xfId="1367" xr:uid="{00000000-0005-0000-0000-00008F050000}"/>
    <cellStyle name="40% - 强调文字颜色 2 2" xfId="1081" xr:uid="{00000000-0005-0000-0000-00006E040000}"/>
    <cellStyle name="40% - 强调文字颜色 2 2 2" xfId="853" xr:uid="{00000000-0005-0000-0000-000088030000}"/>
    <cellStyle name="40% - 强调文字颜色 2 2 3" xfId="1369" xr:uid="{00000000-0005-0000-0000-000091050000}"/>
    <cellStyle name="40% - 强调文字颜色 2 2 4" xfId="1370" xr:uid="{00000000-0005-0000-0000-000092050000}"/>
    <cellStyle name="40% - 强调文字颜色 2 2 5" xfId="1372" xr:uid="{00000000-0005-0000-0000-000094050000}"/>
    <cellStyle name="40% - 强调文字颜色 2 2 5 2" xfId="1376" xr:uid="{00000000-0005-0000-0000-000098050000}"/>
    <cellStyle name="40% - 强调文字颜色 2 2 6" xfId="1378" xr:uid="{00000000-0005-0000-0000-00009A050000}"/>
    <cellStyle name="40% - 强调文字颜色 2 2_3.2017全省支出" xfId="952" xr:uid="{00000000-0005-0000-0000-0000ED030000}"/>
    <cellStyle name="40% - 强调文字颜色 2 3" xfId="801" xr:uid="{00000000-0005-0000-0000-000054030000}"/>
    <cellStyle name="40% - 强调文字颜色 2 3 2" xfId="1380" xr:uid="{00000000-0005-0000-0000-00009C050000}"/>
    <cellStyle name="40% - 强调文字颜色 2 3 2 2" xfId="1383" xr:uid="{00000000-0005-0000-0000-00009F050000}"/>
    <cellStyle name="40% - 强调文字颜色 2 3 3" xfId="1386" xr:uid="{00000000-0005-0000-0000-0000A2050000}"/>
    <cellStyle name="40% - 强调文字颜色 2 4" xfId="1391" xr:uid="{00000000-0005-0000-0000-0000A7050000}"/>
    <cellStyle name="40% - 强调文字颜色 2 4 2" xfId="1392" xr:uid="{00000000-0005-0000-0000-0000A8050000}"/>
    <cellStyle name="40% - 强调文字颜色 3 2" xfId="615" xr:uid="{00000000-0005-0000-0000-000099020000}"/>
    <cellStyle name="40% - 强调文字颜色 3 2 2" xfId="623" xr:uid="{00000000-0005-0000-0000-0000A1020000}"/>
    <cellStyle name="40% - 强调文字颜色 3 2 3" xfId="389" xr:uid="{00000000-0005-0000-0000-0000B6010000}"/>
    <cellStyle name="40% - 强调文字颜色 3 2 4" xfId="1394" xr:uid="{00000000-0005-0000-0000-0000AA050000}"/>
    <cellStyle name="40% - 强调文字颜色 3 2 5" xfId="1395" xr:uid="{00000000-0005-0000-0000-0000AB050000}"/>
    <cellStyle name="40% - 强调文字颜色 3 2 5 2" xfId="1398" xr:uid="{00000000-0005-0000-0000-0000AE050000}"/>
    <cellStyle name="40% - 强调文字颜色 3 2 6" xfId="1400" xr:uid="{00000000-0005-0000-0000-0000B0050000}"/>
    <cellStyle name="40% - 强调文字颜色 3 2_3.2017全省支出" xfId="1404" xr:uid="{00000000-0005-0000-0000-0000B4050000}"/>
    <cellStyle name="40% - 强调文字颜色 3 3" xfId="1405" xr:uid="{00000000-0005-0000-0000-0000B5050000}"/>
    <cellStyle name="40% - 强调文字颜色 3 3 2" xfId="1407" xr:uid="{00000000-0005-0000-0000-0000B7050000}"/>
    <cellStyle name="40% - 强调文字颜色 3 3 2 2" xfId="914" xr:uid="{00000000-0005-0000-0000-0000C6030000}"/>
    <cellStyle name="40% - 强调文字颜色 3 3 3" xfId="1412" xr:uid="{00000000-0005-0000-0000-0000BC050000}"/>
    <cellStyle name="40% - 强调文字颜色 3 4" xfId="1416" xr:uid="{00000000-0005-0000-0000-0000C0050000}"/>
    <cellStyle name="40% - 强调文字颜色 3 4 2" xfId="1417" xr:uid="{00000000-0005-0000-0000-0000C1050000}"/>
    <cellStyle name="40% - 强调文字颜色 3 5" xfId="295" xr:uid="{00000000-0005-0000-0000-000058010000}"/>
    <cellStyle name="40% - 强调文字颜色 3 5 2" xfId="1418" xr:uid="{00000000-0005-0000-0000-0000C2050000}"/>
    <cellStyle name="40% - 强调文字颜色 4 2" xfId="1422" xr:uid="{00000000-0005-0000-0000-0000C6050000}"/>
    <cellStyle name="40% - 强调文字颜色 4 2 2" xfId="1425" xr:uid="{00000000-0005-0000-0000-0000C9050000}"/>
    <cellStyle name="40% - 强调文字颜色 4 2 3" xfId="1435" xr:uid="{00000000-0005-0000-0000-0000D3050000}"/>
    <cellStyle name="40% - 强调文字颜色 4 2 4" xfId="915" xr:uid="{00000000-0005-0000-0000-0000C7030000}"/>
    <cellStyle name="40% - 强调文字颜色 4 2 5" xfId="1437" xr:uid="{00000000-0005-0000-0000-0000D5050000}"/>
    <cellStyle name="40% - 强调文字颜色 4 2 5 2" xfId="1439" xr:uid="{00000000-0005-0000-0000-0000D7050000}"/>
    <cellStyle name="40% - 强调文字颜色 4 2 6" xfId="310" xr:uid="{00000000-0005-0000-0000-000067010000}"/>
    <cellStyle name="40% - 强调文字颜色 4 2_3.2017全省支出" xfId="1441" xr:uid="{00000000-0005-0000-0000-0000D9050000}"/>
    <cellStyle name="40% - 强调文字颜色 4 3" xfId="1443" xr:uid="{00000000-0005-0000-0000-0000DB050000}"/>
    <cellStyle name="40% - 强调文字颜色 4 3 2" xfId="128" xr:uid="{00000000-0005-0000-0000-0000B0000000}"/>
    <cellStyle name="40% - 强调文字颜色 4 3 2 2" xfId="1338" xr:uid="{00000000-0005-0000-0000-000072050000}"/>
    <cellStyle name="40% - 强调文字颜色 4 3 3" xfId="134" xr:uid="{00000000-0005-0000-0000-0000B6000000}"/>
    <cellStyle name="40% - 强调文字颜色 4 4" xfId="367" xr:uid="{00000000-0005-0000-0000-0000A0010000}"/>
    <cellStyle name="40% - 强调文字颜色 4 4 2" xfId="1446" xr:uid="{00000000-0005-0000-0000-0000DE050000}"/>
    <cellStyle name="40% - 强调文字颜色 4 5" xfId="1447" xr:uid="{00000000-0005-0000-0000-0000DF050000}"/>
    <cellStyle name="40% - 强调文字颜色 4 5 2" xfId="1449" xr:uid="{00000000-0005-0000-0000-0000E1050000}"/>
    <cellStyle name="40% - 强调文字颜色 5 2" xfId="1451" xr:uid="{00000000-0005-0000-0000-0000E3050000}"/>
    <cellStyle name="40% - 强调文字颜色 5 2 2" xfId="1453" xr:uid="{00000000-0005-0000-0000-0000E5050000}"/>
    <cellStyle name="40% - 强调文字颜色 5 2 3" xfId="1454" xr:uid="{00000000-0005-0000-0000-0000E6050000}"/>
    <cellStyle name="40% - 强调文字颜色 5 2 4" xfId="1352" xr:uid="{00000000-0005-0000-0000-000080050000}"/>
    <cellStyle name="40% - 强调文字颜色 5 2 5" xfId="1458" xr:uid="{00000000-0005-0000-0000-0000EA050000}"/>
    <cellStyle name="40% - 强调文字颜色 5 2 5 2" xfId="1459" xr:uid="{00000000-0005-0000-0000-0000EB050000}"/>
    <cellStyle name="40% - 强调文字颜色 5 2 6" xfId="1465" xr:uid="{00000000-0005-0000-0000-0000F1050000}"/>
    <cellStyle name="40% - 强调文字颜色 5 2_3.2017全省支出" xfId="1356" xr:uid="{00000000-0005-0000-0000-000084050000}"/>
    <cellStyle name="40% - 强调文字颜色 5 3" xfId="1466" xr:uid="{00000000-0005-0000-0000-0000F2050000}"/>
    <cellStyle name="40% - 强调文字颜色 5 3 2" xfId="1299" xr:uid="{00000000-0005-0000-0000-00004B050000}"/>
    <cellStyle name="40% - 强调文字颜色 5 3 2 2" xfId="1471" xr:uid="{00000000-0005-0000-0000-0000F7050000}"/>
    <cellStyle name="40% - 强调文字颜色 5 3 3" xfId="1473" xr:uid="{00000000-0005-0000-0000-0000F9050000}"/>
    <cellStyle name="40% - 强调文字颜色 5 4" xfId="1479" xr:uid="{00000000-0005-0000-0000-0000FF050000}"/>
    <cellStyle name="40% - 强调文字颜色 5 4 2" xfId="1483" xr:uid="{00000000-0005-0000-0000-000003060000}"/>
    <cellStyle name="40% - 强调文字颜色 6 2" xfId="1139" xr:uid="{00000000-0005-0000-0000-0000A8040000}"/>
    <cellStyle name="40% - 强调文字颜色 6 2 2" xfId="1484" xr:uid="{00000000-0005-0000-0000-000004060000}"/>
    <cellStyle name="40% - 强调文字颜色 6 2 3" xfId="1487" xr:uid="{00000000-0005-0000-0000-000007060000}"/>
    <cellStyle name="40% - 强调文字颜色 6 2 4" xfId="1489" xr:uid="{00000000-0005-0000-0000-000009060000}"/>
    <cellStyle name="40% - 强调文字颜色 6 2 5" xfId="1492" xr:uid="{00000000-0005-0000-0000-00000C060000}"/>
    <cellStyle name="40% - 强调文字颜色 6 2 5 2" xfId="416" xr:uid="{00000000-0005-0000-0000-0000D1010000}"/>
    <cellStyle name="40% - 强调文字颜色 6 2 6" xfId="1496" xr:uid="{00000000-0005-0000-0000-000010060000}"/>
    <cellStyle name="40% - 强调文字颜色 6 2_3.2017全省支出" xfId="452" xr:uid="{00000000-0005-0000-0000-0000F6010000}"/>
    <cellStyle name="40% - 强调文字颜色 6 3" xfId="1500" xr:uid="{00000000-0005-0000-0000-000014060000}"/>
    <cellStyle name="40% - 强调文字颜色 6 3 2" xfId="1503" xr:uid="{00000000-0005-0000-0000-000017060000}"/>
    <cellStyle name="40% - 强调文字颜色 6 3 2 2" xfId="1505" xr:uid="{00000000-0005-0000-0000-000019060000}"/>
    <cellStyle name="40% - 强调文字颜色 6 3 3" xfId="1286" xr:uid="{00000000-0005-0000-0000-00003D050000}"/>
    <cellStyle name="40% - 强调文字颜色 6 4" xfId="1507" xr:uid="{00000000-0005-0000-0000-00001B060000}"/>
    <cellStyle name="40% - 强调文字颜色 6 4 2" xfId="1512" xr:uid="{00000000-0005-0000-0000-000020060000}"/>
    <cellStyle name="40% - 强调文字颜色 6 5" xfId="104" xr:uid="{00000000-0005-0000-0000-000098000000}"/>
    <cellStyle name="40% - 强调文字颜色 6 5 2" xfId="1513" xr:uid="{00000000-0005-0000-0000-000021060000}"/>
    <cellStyle name="40% - 着色 1 2" xfId="1515" xr:uid="{00000000-0005-0000-0000-000023060000}"/>
    <cellStyle name="40% - 着色 1 2 2" xfId="1518" xr:uid="{00000000-0005-0000-0000-000026060000}"/>
    <cellStyle name="40% - 着色 1 2 3" xfId="1526" xr:uid="{00000000-0005-0000-0000-00002E060000}"/>
    <cellStyle name="40% - 着色 1 3" xfId="1527" xr:uid="{00000000-0005-0000-0000-00002F060000}"/>
    <cellStyle name="40% - 着色 1 4" xfId="1528" xr:uid="{00000000-0005-0000-0000-000030060000}"/>
    <cellStyle name="40% - 着色 2 2" xfId="996" xr:uid="{00000000-0005-0000-0000-000019040000}"/>
    <cellStyle name="40% - 着色 2 2 2" xfId="1532" xr:uid="{00000000-0005-0000-0000-000035060000}"/>
    <cellStyle name="40% - 着色 2 2 3" xfId="1534" xr:uid="{00000000-0005-0000-0000-000037060000}"/>
    <cellStyle name="40% - 着色 2 3" xfId="1520" xr:uid="{00000000-0005-0000-0000-000028060000}"/>
    <cellStyle name="40% - 着色 2 4" xfId="1523" xr:uid="{00000000-0005-0000-0000-00002B060000}"/>
    <cellStyle name="40% - 着色 3 2" xfId="1540" xr:uid="{00000000-0005-0000-0000-00003D060000}"/>
    <cellStyle name="40% - 着色 3 2 2" xfId="1121" xr:uid="{00000000-0005-0000-0000-000096040000}"/>
    <cellStyle name="40% - 着色 3 2 3" xfId="232" xr:uid="{00000000-0005-0000-0000-000019010000}"/>
    <cellStyle name="40% - 着色 3 3" xfId="1541" xr:uid="{00000000-0005-0000-0000-00003E060000}"/>
    <cellStyle name="40% - 着色 3 4" xfId="39" xr:uid="{00000000-0005-0000-0000-000057000000}"/>
    <cellStyle name="40% - 着色 4 2" xfId="570" xr:uid="{00000000-0005-0000-0000-00006C020000}"/>
    <cellStyle name="40% - 着色 4 2 2" xfId="1549" xr:uid="{00000000-0005-0000-0000-000047060000}"/>
    <cellStyle name="40% - 着色 4 2 3" xfId="1550" xr:uid="{00000000-0005-0000-0000-000048060000}"/>
    <cellStyle name="40% - 着色 4 3" xfId="1553" xr:uid="{00000000-0005-0000-0000-00004B060000}"/>
    <cellStyle name="40% - 着色 4 4" xfId="1555" xr:uid="{00000000-0005-0000-0000-00004D060000}"/>
    <cellStyle name="40% - 着色 5 2" xfId="94" xr:uid="{00000000-0005-0000-0000-00008E000000}"/>
    <cellStyle name="40% - 着色 5 2 2" xfId="1560" xr:uid="{00000000-0005-0000-0000-000052060000}"/>
    <cellStyle name="40% - 着色 5 2 3" xfId="1561" xr:uid="{00000000-0005-0000-0000-000053060000}"/>
    <cellStyle name="40% - 着色 5 3" xfId="1562" xr:uid="{00000000-0005-0000-0000-000054060000}"/>
    <cellStyle name="40% - 着色 5 4" xfId="606" xr:uid="{00000000-0005-0000-0000-000090020000}"/>
    <cellStyle name="40% - 着色 6 2" xfId="1569" xr:uid="{00000000-0005-0000-0000-00005C060000}"/>
    <cellStyle name="40% - 着色 6 2 2" xfId="929" xr:uid="{00000000-0005-0000-0000-0000D5030000}"/>
    <cellStyle name="40% - 着色 6 2 3" xfId="51" xr:uid="{00000000-0005-0000-0000-000063000000}"/>
    <cellStyle name="40% - 着色 6 3" xfId="254" xr:uid="{00000000-0005-0000-0000-00002F010000}"/>
    <cellStyle name="40% - 着色 6 4" xfId="626" xr:uid="{00000000-0005-0000-0000-0000A4020000}"/>
    <cellStyle name="60% - Accent1" xfId="1573" xr:uid="{00000000-0005-0000-0000-000061060000}"/>
    <cellStyle name="60% - Accent2" xfId="1577" xr:uid="{00000000-0005-0000-0000-000065060000}"/>
    <cellStyle name="60% - Accent3" xfId="859" xr:uid="{00000000-0005-0000-0000-00008E030000}"/>
    <cellStyle name="60% - Accent4" xfId="443" xr:uid="{00000000-0005-0000-0000-0000ED010000}"/>
    <cellStyle name="60% - Accent5" xfId="1582" xr:uid="{00000000-0005-0000-0000-00006A060000}"/>
    <cellStyle name="60% - Accent6" xfId="1583" xr:uid="{00000000-0005-0000-0000-00006B060000}"/>
    <cellStyle name="60% - 强调文字颜色 1 2" xfId="1587" xr:uid="{00000000-0005-0000-0000-00006F060000}"/>
    <cellStyle name="60% - 强调文字颜色 1 2 2" xfId="1588" xr:uid="{00000000-0005-0000-0000-000070060000}"/>
    <cellStyle name="60% - 强调文字颜色 1 2 3" xfId="1589" xr:uid="{00000000-0005-0000-0000-000071060000}"/>
    <cellStyle name="60% - 强调文字颜色 1 2 4" xfId="1321" xr:uid="{00000000-0005-0000-0000-000061050000}"/>
    <cellStyle name="60% - 强调文字颜色 1 2 4 2" xfId="1131" xr:uid="{00000000-0005-0000-0000-0000A0040000}"/>
    <cellStyle name="60% - 强调文字颜色 1 2 5" xfId="1591" xr:uid="{00000000-0005-0000-0000-000073060000}"/>
    <cellStyle name="60% - 强调文字颜色 1 2_3.2017全省支出" xfId="1593" xr:uid="{00000000-0005-0000-0000-000075060000}"/>
    <cellStyle name="60% - 强调文字颜色 1 3" xfId="1594" xr:uid="{00000000-0005-0000-0000-000076060000}"/>
    <cellStyle name="60% - 强调文字颜色 1 3 2" xfId="1006" xr:uid="{00000000-0005-0000-0000-000023040000}"/>
    <cellStyle name="60% - 强调文字颜色 1 3 2 2" xfId="1597" xr:uid="{00000000-0005-0000-0000-000079060000}"/>
    <cellStyle name="60% - 强调文字颜色 1 3 3" xfId="1" xr:uid="{00000000-0005-0000-0000-000031000000}"/>
    <cellStyle name="60% - 强调文字颜色 1 4" xfId="1601" xr:uid="{00000000-0005-0000-0000-00007D060000}"/>
    <cellStyle name="60% - 强调文字颜色 1 4 2" xfId="1607" xr:uid="{00000000-0005-0000-0000-000083060000}"/>
    <cellStyle name="60% - 强调文字颜色 2 2" xfId="1024" xr:uid="{00000000-0005-0000-0000-000035040000}"/>
    <cellStyle name="60% - 强调文字颜色 2 2 2" xfId="1612" xr:uid="{00000000-0005-0000-0000-000088060000}"/>
    <cellStyle name="60% - 强调文字颜色 2 2 3" xfId="1617" xr:uid="{00000000-0005-0000-0000-00008D060000}"/>
    <cellStyle name="60% - 强调文字颜色 2 2 4" xfId="1622" xr:uid="{00000000-0005-0000-0000-000092060000}"/>
    <cellStyle name="60% - 强调文字颜色 2 2 4 2" xfId="1625" xr:uid="{00000000-0005-0000-0000-000095060000}"/>
    <cellStyle name="60% - 强调文字颜色 2 2 5" xfId="1627" xr:uid="{00000000-0005-0000-0000-000097060000}"/>
    <cellStyle name="60% - 强调文字颜色 2 2_3.2017全省支出" xfId="1630" xr:uid="{00000000-0005-0000-0000-00009A060000}"/>
    <cellStyle name="60% - 强调文字颜色 2 3" xfId="34" xr:uid="{00000000-0005-0000-0000-000052000000}"/>
    <cellStyle name="60% - 强调文字颜色 2 3 2" xfId="1633" xr:uid="{00000000-0005-0000-0000-00009D060000}"/>
    <cellStyle name="60% - 强调文字颜色 2 3 2 2" xfId="1638" xr:uid="{00000000-0005-0000-0000-0000A2060000}"/>
    <cellStyle name="60% - 强调文字颜色 2 3 3" xfId="580" xr:uid="{00000000-0005-0000-0000-000076020000}"/>
    <cellStyle name="60% - 强调文字颜色 3 2" xfId="1640" xr:uid="{00000000-0005-0000-0000-0000A4060000}"/>
    <cellStyle name="60% - 强调文字颜色 3 2 2" xfId="1643" xr:uid="{00000000-0005-0000-0000-0000A7060000}"/>
    <cellStyle name="60% - 强调文字颜色 3 2 3" xfId="1648" xr:uid="{00000000-0005-0000-0000-0000AC060000}"/>
    <cellStyle name="60% - 强调文字颜色 3 2 4" xfId="1650" xr:uid="{00000000-0005-0000-0000-0000AE060000}"/>
    <cellStyle name="60% - 强调文字颜色 3 2 4 2" xfId="1651" xr:uid="{00000000-0005-0000-0000-0000AF060000}"/>
    <cellStyle name="60% - 强调文字颜色 3 2 5" xfId="1654" xr:uid="{00000000-0005-0000-0000-0000B2060000}"/>
    <cellStyle name="60% - 强调文字颜色 3 2_3.2017全省支出" xfId="1656" xr:uid="{00000000-0005-0000-0000-0000B4060000}"/>
    <cellStyle name="60% - 强调文字颜色 3 3" xfId="1658" xr:uid="{00000000-0005-0000-0000-0000B6060000}"/>
    <cellStyle name="60% - 强调文字颜色 3 3 2" xfId="1027" xr:uid="{00000000-0005-0000-0000-000038040000}"/>
    <cellStyle name="60% - 强调文字颜色 3 3 2 2" xfId="257" xr:uid="{00000000-0005-0000-0000-000032010000}"/>
    <cellStyle name="60% - 强调文字颜色 3 3 3" xfId="1660" xr:uid="{00000000-0005-0000-0000-0000B8060000}"/>
    <cellStyle name="60% - 强调文字颜色 3 4" xfId="448" xr:uid="{00000000-0005-0000-0000-0000F2010000}"/>
    <cellStyle name="60% - 强调文字颜色 3 4 2" xfId="1664" xr:uid="{00000000-0005-0000-0000-0000BC060000}"/>
    <cellStyle name="60% - 强调文字颜色 4 2" xfId="1670" xr:uid="{00000000-0005-0000-0000-0000C2060000}"/>
    <cellStyle name="60% - 强调文字颜色 4 2 2" xfId="1508" xr:uid="{00000000-0005-0000-0000-00001C060000}"/>
    <cellStyle name="60% - 强调文字颜色 4 2 3" xfId="101" xr:uid="{00000000-0005-0000-0000-000095000000}"/>
    <cellStyle name="60% - 强调文字颜色 4 2 4" xfId="691" xr:uid="{00000000-0005-0000-0000-0000E5020000}"/>
    <cellStyle name="60% - 强调文字颜色 4 2 4 2" xfId="1671" xr:uid="{00000000-0005-0000-0000-0000C3060000}"/>
    <cellStyle name="60% - 强调文字颜色 4 2 5" xfId="1568" xr:uid="{00000000-0005-0000-0000-00005B060000}"/>
    <cellStyle name="60% - 强调文字颜色 4 2_3.2017全省支出" xfId="1675" xr:uid="{00000000-0005-0000-0000-0000C7060000}"/>
    <cellStyle name="60% - 强调文字颜色 4 3" xfId="1236" xr:uid="{00000000-0005-0000-0000-00000A050000}"/>
    <cellStyle name="60% - 强调文字颜色 4 3 2" xfId="1678" xr:uid="{00000000-0005-0000-0000-0000CA060000}"/>
    <cellStyle name="60% - 强调文字颜色 4 3 2 2" xfId="1681" xr:uid="{00000000-0005-0000-0000-0000CD060000}"/>
    <cellStyle name="60% - 强调文字颜色 4 3 3" xfId="1683" xr:uid="{00000000-0005-0000-0000-0000CF060000}"/>
    <cellStyle name="60% - 强调文字颜色 4 4" xfId="753" xr:uid="{00000000-0005-0000-0000-000023030000}"/>
    <cellStyle name="60% - 强调文字颜色 4 4 2" xfId="1277" xr:uid="{00000000-0005-0000-0000-000033050000}"/>
    <cellStyle name="60% - 强调文字颜色 5 2" xfId="1689" xr:uid="{00000000-0005-0000-0000-0000D5060000}"/>
    <cellStyle name="60% - 强调文字颜色 5 2 2" xfId="911" xr:uid="{00000000-0005-0000-0000-0000C3030000}"/>
    <cellStyle name="60% - 强调文字颜色 5 2 3" xfId="1691" xr:uid="{00000000-0005-0000-0000-0000D7060000}"/>
    <cellStyle name="60% - 强调文字颜色 5 2 4" xfId="815" xr:uid="{00000000-0005-0000-0000-000062030000}"/>
    <cellStyle name="60% - 强调文字颜色 5 2 4 2" xfId="1695" xr:uid="{00000000-0005-0000-0000-0000DB060000}"/>
    <cellStyle name="60% - 强调文字颜色 5 2 5" xfId="1697" xr:uid="{00000000-0005-0000-0000-0000DD060000}"/>
    <cellStyle name="60% - 强调文字颜色 5 2_3.2017全省支出" xfId="1325" xr:uid="{00000000-0005-0000-0000-000065050000}"/>
    <cellStyle name="60% - 强调文字颜色 5 3" xfId="180" xr:uid="{00000000-0005-0000-0000-0000E4000000}"/>
    <cellStyle name="60% - 强调文字颜色 5 3 2" xfId="862" xr:uid="{00000000-0005-0000-0000-000091030000}"/>
    <cellStyle name="60% - 强调文字颜色 5 3 2 2" xfId="261" xr:uid="{00000000-0005-0000-0000-000036010000}"/>
    <cellStyle name="60% - 强调文字颜色 5 3 3" xfId="1700" xr:uid="{00000000-0005-0000-0000-0000E0060000}"/>
    <cellStyle name="60% - 强调文字颜色 6 2" xfId="1701" xr:uid="{00000000-0005-0000-0000-0000E1060000}"/>
    <cellStyle name="60% - 强调文字颜色 6 2 2" xfId="289" xr:uid="{00000000-0005-0000-0000-000052010000}"/>
    <cellStyle name="60% - 强调文字颜色 6 2 3" xfId="1704" xr:uid="{00000000-0005-0000-0000-0000E4060000}"/>
    <cellStyle name="60% - 强调文字颜色 6 2 4" xfId="1202" xr:uid="{00000000-0005-0000-0000-0000E8040000}"/>
    <cellStyle name="60% - 强调文字颜色 6 2 4 2" xfId="364" xr:uid="{00000000-0005-0000-0000-00009D010000}"/>
    <cellStyle name="60% - 强调文字颜色 6 2 5" xfId="633" xr:uid="{00000000-0005-0000-0000-0000AB020000}"/>
    <cellStyle name="60% - 强调文字颜色 6 2_3.2017全省支出" xfId="1709" xr:uid="{00000000-0005-0000-0000-0000E9060000}"/>
    <cellStyle name="60% - 强调文字颜色 6 3" xfId="1218" xr:uid="{00000000-0005-0000-0000-0000F8040000}"/>
    <cellStyle name="60% - 强调文字颜色 6 3 2" xfId="1712" xr:uid="{00000000-0005-0000-0000-0000EC060000}"/>
    <cellStyle name="60% - 强调文字颜色 6 3 2 2" xfId="511" xr:uid="{00000000-0005-0000-0000-000031020000}"/>
    <cellStyle name="60% - 强调文字颜色 6 3 3" xfId="1713" xr:uid="{00000000-0005-0000-0000-0000ED060000}"/>
    <cellStyle name="60% - 强调文字颜色 6 4" xfId="867" xr:uid="{00000000-0005-0000-0000-000096030000}"/>
    <cellStyle name="60% - 强调文字颜色 6 4 2" xfId="1715" xr:uid="{00000000-0005-0000-0000-0000EF060000}"/>
    <cellStyle name="60% - 着色 1 2" xfId="583" xr:uid="{00000000-0005-0000-0000-000079020000}"/>
    <cellStyle name="60% - 着色 1 2 2" xfId="1716" xr:uid="{00000000-0005-0000-0000-0000F0060000}"/>
    <cellStyle name="60% - 着色 1 3" xfId="318" xr:uid="{00000000-0005-0000-0000-00006F010000}"/>
    <cellStyle name="60% - 着色 2 2" xfId="1252" xr:uid="{00000000-0005-0000-0000-00001A050000}"/>
    <cellStyle name="60% - 着色 2 2 2" xfId="646" xr:uid="{00000000-0005-0000-0000-0000B8020000}"/>
    <cellStyle name="60% - 着色 2 3" xfId="1545" xr:uid="{00000000-0005-0000-0000-000042060000}"/>
    <cellStyle name="60% - 着色 3 2" xfId="1721" xr:uid="{00000000-0005-0000-0000-0000F5060000}"/>
    <cellStyle name="60% - 着色 3 2 2" xfId="1723" xr:uid="{00000000-0005-0000-0000-0000F7060000}"/>
    <cellStyle name="60% - 着色 3 3" xfId="1724" xr:uid="{00000000-0005-0000-0000-0000F8060000}"/>
    <cellStyle name="60% - 着色 4 2" xfId="891" xr:uid="{00000000-0005-0000-0000-0000AE030000}"/>
    <cellStyle name="60% - 着色 4 2 2" xfId="1727" xr:uid="{00000000-0005-0000-0000-0000FB060000}"/>
    <cellStyle name="60% - 着色 4 3" xfId="1728" xr:uid="{00000000-0005-0000-0000-0000FC060000}"/>
    <cellStyle name="60% - 着色 5 2" xfId="1739" xr:uid="{00000000-0005-0000-0000-000007070000}"/>
    <cellStyle name="60% - 着色 5 2 2" xfId="1746" xr:uid="{00000000-0005-0000-0000-00000E070000}"/>
    <cellStyle name="60% - 着色 5 3" xfId="1748" xr:uid="{00000000-0005-0000-0000-000010070000}"/>
    <cellStyle name="60% - 着色 6 2" xfId="152" xr:uid="{00000000-0005-0000-0000-0000C8000000}"/>
    <cellStyle name="60% - 着色 6 2 2" xfId="1690" xr:uid="{00000000-0005-0000-0000-0000D6060000}"/>
    <cellStyle name="60% - 着色 6 3" xfId="162" xr:uid="{00000000-0005-0000-0000-0000D2000000}"/>
    <cellStyle name="6mal" xfId="1753" xr:uid="{00000000-0005-0000-0000-000015070000}"/>
    <cellStyle name="Accent1" xfId="769" xr:uid="{00000000-0005-0000-0000-000033030000}"/>
    <cellStyle name="Accent1 - 20%" xfId="792" xr:uid="{00000000-0005-0000-0000-00004B030000}"/>
    <cellStyle name="Accent1 - 40%" xfId="1754" xr:uid="{00000000-0005-0000-0000-000016070000}"/>
    <cellStyle name="Accent1 - 60%" xfId="1757" xr:uid="{00000000-0005-0000-0000-000019070000}"/>
    <cellStyle name="Accent1_2006年33甘肃" xfId="1759" xr:uid="{00000000-0005-0000-0000-00001B070000}"/>
    <cellStyle name="Accent2" xfId="1760" xr:uid="{00000000-0005-0000-0000-00001C070000}"/>
    <cellStyle name="Accent2 - 20%" xfId="547" xr:uid="{00000000-0005-0000-0000-000055020000}"/>
    <cellStyle name="Accent2 - 40%" xfId="17" xr:uid="{00000000-0005-0000-0000-000041000000}"/>
    <cellStyle name="Accent2 - 60%" xfId="1710" xr:uid="{00000000-0005-0000-0000-0000EA060000}"/>
    <cellStyle name="Accent2_2006年33甘肃" xfId="1763" xr:uid="{00000000-0005-0000-0000-00001F070000}"/>
    <cellStyle name="Accent3" xfId="1768" xr:uid="{00000000-0005-0000-0000-000024070000}"/>
    <cellStyle name="Accent3 - 20%" xfId="1770" xr:uid="{00000000-0005-0000-0000-000026070000}"/>
    <cellStyle name="Accent3 - 40%" xfId="1209" xr:uid="{00000000-0005-0000-0000-0000EF040000}"/>
    <cellStyle name="Accent3 - 60%" xfId="1773" xr:uid="{00000000-0005-0000-0000-000029070000}"/>
    <cellStyle name="Accent3_2006年33甘肃" xfId="1774" xr:uid="{00000000-0005-0000-0000-00002A070000}"/>
    <cellStyle name="Accent4" xfId="1655" xr:uid="{00000000-0005-0000-0000-0000B3060000}"/>
    <cellStyle name="Accent4 - 20%" xfId="1776" xr:uid="{00000000-0005-0000-0000-00002C070000}"/>
    <cellStyle name="Accent4 - 40%" xfId="1778" xr:uid="{00000000-0005-0000-0000-00002E070000}"/>
    <cellStyle name="Accent4 - 60%" xfId="1781" xr:uid="{00000000-0005-0000-0000-000031070000}"/>
    <cellStyle name="Accent4_2017年常委会" xfId="1784" xr:uid="{00000000-0005-0000-0000-000034070000}"/>
    <cellStyle name="Accent5" xfId="1787" xr:uid="{00000000-0005-0000-0000-000037070000}"/>
    <cellStyle name="Accent5 - 20%" xfId="597" xr:uid="{00000000-0005-0000-0000-000087020000}"/>
    <cellStyle name="Accent5 - 40%" xfId="883" xr:uid="{00000000-0005-0000-0000-0000A6030000}"/>
    <cellStyle name="Accent5 - 60%" xfId="1792" xr:uid="{00000000-0005-0000-0000-00003C070000}"/>
    <cellStyle name="Accent5_2017年常委会" xfId="1796" xr:uid="{00000000-0005-0000-0000-000040070000}"/>
    <cellStyle name="Accent6" xfId="1798" xr:uid="{00000000-0005-0000-0000-000042070000}"/>
    <cellStyle name="Accent6 - 20%" xfId="1802" xr:uid="{00000000-0005-0000-0000-000046070000}"/>
    <cellStyle name="Accent6 - 40%" xfId="983" xr:uid="{00000000-0005-0000-0000-00000C040000}"/>
    <cellStyle name="Accent6 - 60%" xfId="1807" xr:uid="{00000000-0005-0000-0000-00004B070000}"/>
    <cellStyle name="Accent6_2006年33甘肃" xfId="972" xr:uid="{00000000-0005-0000-0000-000001040000}"/>
    <cellStyle name="add" xfId="1332" xr:uid="{00000000-0005-0000-0000-00006C050000}"/>
    <cellStyle name="ÁÈµú»Õ_95" xfId="397" xr:uid="{00000000-0005-0000-0000-0000BE010000}"/>
    <cellStyle name="AeE­ [0]_INQUIRY ¿μ¾÷AßAø " xfId="1333" xr:uid="{00000000-0005-0000-0000-00006D050000}"/>
    <cellStyle name="AeE­_INQUIRY ¿μ¾÷AßAø " xfId="1201" xr:uid="{00000000-0005-0000-0000-0000E7040000}"/>
    <cellStyle name="Æõ" xfId="1808" xr:uid="{00000000-0005-0000-0000-00004C070000}"/>
    <cellStyle name="Æõ 2" xfId="218" xr:uid="{00000000-0005-0000-0000-00000B010000}"/>
    <cellStyle name="Æõí¨" xfId="1810" xr:uid="{00000000-0005-0000-0000-00004E070000}"/>
    <cellStyle name="Æõí¨ 2" xfId="523" xr:uid="{00000000-0005-0000-0000-00003D020000}"/>
    <cellStyle name="ÀH«áªº¶W³sµ²" xfId="103" xr:uid="{00000000-0005-0000-0000-000097000000}"/>
    <cellStyle name="args.style" xfId="1812" xr:uid="{00000000-0005-0000-0000-000050070000}"/>
    <cellStyle name="AÞ¸¶ [0]_INQUIRY ¿?¾÷AßAø " xfId="74" xr:uid="{00000000-0005-0000-0000-00007A000000}"/>
    <cellStyle name="AÞ¸¶_INQUIRY ¿?¾÷AßAø " xfId="1608" xr:uid="{00000000-0005-0000-0000-000084060000}"/>
    <cellStyle name="Bad" xfId="358" xr:uid="{00000000-0005-0000-0000-000097010000}"/>
    <cellStyle name="C?AØ_¿?¾÷CoE² " xfId="1091" xr:uid="{00000000-0005-0000-0000-000078040000}"/>
    <cellStyle name="C￥AØ_¿μ¾÷CoE² " xfId="1819" xr:uid="{00000000-0005-0000-0000-000057070000}"/>
    <cellStyle name="Ç§·" xfId="1421" xr:uid="{00000000-0005-0000-0000-0000C5050000}"/>
    <cellStyle name="Ç§· 2" xfId="1428" xr:uid="{00000000-0005-0000-0000-0000CC050000}"/>
    <cellStyle name="Ç§·öî»" xfId="281" xr:uid="{00000000-0005-0000-0000-00004A010000}"/>
    <cellStyle name="Ç§·öî» 2" xfId="1475" xr:uid="{00000000-0005-0000-0000-0000FB050000}"/>
    <cellStyle name="Ç§·öî»[0]" xfId="1642" xr:uid="{00000000-0005-0000-0000-0000A6060000}"/>
    <cellStyle name="Ç§·öî»[0] 2" xfId="810" xr:uid="{00000000-0005-0000-0000-00005D030000}"/>
    <cellStyle name="Ç§·öî»_（鸭河工区）财政预算草案表" xfId="1821" xr:uid="{00000000-0005-0000-0000-000059070000}"/>
    <cellStyle name="Ç§î»" xfId="1822" xr:uid="{00000000-0005-0000-0000-00005A070000}"/>
    <cellStyle name="Ç§î»[0]" xfId="165" xr:uid="{00000000-0005-0000-0000-0000D5000000}"/>
    <cellStyle name="Ç§î»_四区预算报人大" xfId="135" xr:uid="{00000000-0005-0000-0000-0000B7000000}"/>
    <cellStyle name="Ç§î»·ö¸" xfId="1825" xr:uid="{00000000-0005-0000-0000-00005D070000}"/>
    <cellStyle name="Calc Currency (0)" xfId="1832" xr:uid="{00000000-0005-0000-0000-000064070000}"/>
    <cellStyle name="Calc Currency (2)" xfId="1619" xr:uid="{00000000-0005-0000-0000-00008F060000}"/>
    <cellStyle name="Calc Percent (0)" xfId="1782" xr:uid="{00000000-0005-0000-0000-000032070000}"/>
    <cellStyle name="Calc Percent (1)" xfId="18" xr:uid="{00000000-0005-0000-0000-000042000000}"/>
    <cellStyle name="Calc Percent (2)" xfId="542" xr:uid="{00000000-0005-0000-0000-000050020000}"/>
    <cellStyle name="Calc Units (0)" xfId="1611" xr:uid="{00000000-0005-0000-0000-000087060000}"/>
    <cellStyle name="Calc Units (1)" xfId="1340" xr:uid="{00000000-0005-0000-0000-000074050000}"/>
    <cellStyle name="Calc Units (2)" xfId="1840" xr:uid="{00000000-0005-0000-0000-00006C070000}"/>
    <cellStyle name="Calculation" xfId="1841" xr:uid="{00000000-0005-0000-0000-00006D070000}"/>
    <cellStyle name="category" xfId="1524" xr:uid="{00000000-0005-0000-0000-00002C060000}"/>
    <cellStyle name="Check Cell" xfId="1677" xr:uid="{00000000-0005-0000-0000-0000C9060000}"/>
    <cellStyle name="ColLevel_0" xfId="1592" xr:uid="{00000000-0005-0000-0000-000074060000}"/>
    <cellStyle name="Column Headings" xfId="1243" xr:uid="{00000000-0005-0000-0000-000011050000}"/>
    <cellStyle name="Column$Headings" xfId="1844" xr:uid="{00000000-0005-0000-0000-000070070000}"/>
    <cellStyle name="Column_Title" xfId="1850" xr:uid="{00000000-0005-0000-0000-000076070000}"/>
    <cellStyle name="Comma" xfId="473" xr:uid="{00000000-0005-0000-0000-00000B020000}"/>
    <cellStyle name="Comma  - Style1" xfId="1853" xr:uid="{00000000-0005-0000-0000-000079070000}"/>
    <cellStyle name="Comma  - Style2" xfId="1769" xr:uid="{00000000-0005-0000-0000-000025070000}"/>
    <cellStyle name="Comma  - Style3" xfId="1294" xr:uid="{00000000-0005-0000-0000-000046050000}"/>
    <cellStyle name="Comma  - Style4" xfId="1855" xr:uid="{00000000-0005-0000-0000-00007B070000}"/>
    <cellStyle name="Comma  - Style5" xfId="1857" xr:uid="{00000000-0005-0000-0000-00007D070000}"/>
    <cellStyle name="Comma  - Style6" xfId="1740" xr:uid="{00000000-0005-0000-0000-000008070000}"/>
    <cellStyle name="Comma  - Style7" xfId="1749" xr:uid="{00000000-0005-0000-0000-000011070000}"/>
    <cellStyle name="Comma  - Style8" xfId="1862" xr:uid="{00000000-0005-0000-0000-000082070000}"/>
    <cellStyle name="Comma [0]" xfId="1863" xr:uid="{00000000-0005-0000-0000-000083070000}"/>
    <cellStyle name="Comma [0] 2" xfId="1864" xr:uid="{00000000-0005-0000-0000-000084070000}"/>
    <cellStyle name="Comma [00]" xfId="1868" xr:uid="{00000000-0005-0000-0000-000088070000}"/>
    <cellStyle name="Comma 2" xfId="47" xr:uid="{00000000-0005-0000-0000-00005F000000}"/>
    <cellStyle name="Comma 3" xfId="1869" xr:uid="{00000000-0005-0000-0000-000089070000}"/>
    <cellStyle name="comma zerodec" xfId="1870" xr:uid="{00000000-0005-0000-0000-00008A070000}"/>
    <cellStyle name="Comma_!!!GO" xfId="1842" xr:uid="{00000000-0005-0000-0000-00006E070000}"/>
    <cellStyle name="Comma0" xfId="1871" xr:uid="{00000000-0005-0000-0000-00008B070000}"/>
    <cellStyle name="comma-d" xfId="774" xr:uid="{00000000-0005-0000-0000-000039030000}"/>
    <cellStyle name="Copied" xfId="1877" xr:uid="{00000000-0005-0000-0000-000091070000}"/>
    <cellStyle name="COST1" xfId="1880" xr:uid="{00000000-0005-0000-0000-000094070000}"/>
    <cellStyle name="Currency" xfId="827" xr:uid="{00000000-0005-0000-0000-00006E030000}"/>
    <cellStyle name="Currency [0]" xfId="1885" xr:uid="{00000000-0005-0000-0000-000099070000}"/>
    <cellStyle name="Currency [00]" xfId="1886" xr:uid="{00000000-0005-0000-0000-00009A070000}"/>
    <cellStyle name="Currency_!!!GO" xfId="1890" xr:uid="{00000000-0005-0000-0000-00009E070000}"/>
    <cellStyle name="Currency0" xfId="1893" xr:uid="{00000000-0005-0000-0000-0000A1070000}"/>
    <cellStyle name="Currency1" xfId="729" xr:uid="{00000000-0005-0000-0000-00000B030000}"/>
    <cellStyle name="custom" xfId="109" xr:uid="{00000000-0005-0000-0000-00009D000000}"/>
    <cellStyle name="Date" xfId="1246" xr:uid="{00000000-0005-0000-0000-000014050000}"/>
    <cellStyle name="Date Short" xfId="1894" xr:uid="{00000000-0005-0000-0000-0000A2070000}"/>
    <cellStyle name="Date_03.10meireyuan" xfId="877" xr:uid="{00000000-0005-0000-0000-0000A0030000}"/>
    <cellStyle name="DELTA" xfId="1897" xr:uid="{00000000-0005-0000-0000-0000A5070000}"/>
    <cellStyle name="DELTA 2" xfId="1899" xr:uid="{00000000-0005-0000-0000-0000A7070000}"/>
    <cellStyle name="DELTA 3" xfId="1000" xr:uid="{00000000-0005-0000-0000-00001D040000}"/>
    <cellStyle name="Dollar (zero dec)" xfId="277" xr:uid="{00000000-0005-0000-0000-000046010000}"/>
    <cellStyle name="E&amp;Y House" xfId="1703" xr:uid="{00000000-0005-0000-0000-0000E3060000}"/>
    <cellStyle name="Enter Currency (0)" xfId="771" xr:uid="{00000000-0005-0000-0000-000036030000}"/>
    <cellStyle name="Enter Currency (2)" xfId="1900" xr:uid="{00000000-0005-0000-0000-0000A8070000}"/>
    <cellStyle name="Enter Units (0)" xfId="105" xr:uid="{00000000-0005-0000-0000-000099000000}"/>
    <cellStyle name="Enter Units (1)" xfId="394" xr:uid="{00000000-0005-0000-0000-0000BB010000}"/>
    <cellStyle name="Enter Units (2)" xfId="1109" xr:uid="{00000000-0005-0000-0000-00008A040000}"/>
    <cellStyle name="Entered" xfId="43" xr:uid="{00000000-0005-0000-0000-00005B000000}"/>
    <cellStyle name="entry box" xfId="327" xr:uid="{00000000-0005-0000-0000-000078010000}"/>
    <cellStyle name="entry box 2" xfId="885" xr:uid="{00000000-0005-0000-0000-0000A8030000}"/>
    <cellStyle name="Euro" xfId="1256" xr:uid="{00000000-0005-0000-0000-00001E050000}"/>
    <cellStyle name="Explanatory Text" xfId="1903" xr:uid="{00000000-0005-0000-0000-0000AB070000}"/>
    <cellStyle name="EY House" xfId="1905" xr:uid="{00000000-0005-0000-0000-0000AD070000}"/>
    <cellStyle name="e鯪9Y_x000b_" xfId="1257" xr:uid="{00000000-0005-0000-0000-00001F050000}"/>
    <cellStyle name="e鯪9Y_x000b_ 2" xfId="1906" xr:uid="{00000000-0005-0000-0000-0000AE070000}"/>
    <cellStyle name="e鯪9Y_x000b__Book1" xfId="1687" xr:uid="{00000000-0005-0000-0000-0000D3060000}"/>
    <cellStyle name="F2" xfId="151" xr:uid="{00000000-0005-0000-0000-0000C7000000}"/>
    <cellStyle name="F3" xfId="157" xr:uid="{00000000-0005-0000-0000-0000CD000000}"/>
    <cellStyle name="F4" xfId="743" xr:uid="{00000000-0005-0000-0000-000019030000}"/>
    <cellStyle name="F5" xfId="541" xr:uid="{00000000-0005-0000-0000-00004F020000}"/>
    <cellStyle name="F6" xfId="549" xr:uid="{00000000-0005-0000-0000-000057020000}"/>
    <cellStyle name="F7" xfId="559" xr:uid="{00000000-0005-0000-0000-000061020000}"/>
    <cellStyle name="F8" xfId="508" xr:uid="{00000000-0005-0000-0000-00002E020000}"/>
    <cellStyle name="Filter Input Text" xfId="1005" xr:uid="{00000000-0005-0000-0000-000022040000}"/>
    <cellStyle name="Filter Label" xfId="1910" xr:uid="{00000000-0005-0000-0000-0000B2070000}"/>
    <cellStyle name="Fixed" xfId="1915" xr:uid="{00000000-0005-0000-0000-0000B7070000}"/>
    <cellStyle name="Format Number Column" xfId="1208" xr:uid="{00000000-0005-0000-0000-0000EE040000}"/>
    <cellStyle name="gcd" xfId="1694" xr:uid="{00000000-0005-0000-0000-0000DA060000}"/>
    <cellStyle name="Good" xfId="1917" xr:uid="{00000000-0005-0000-0000-0000B9070000}"/>
    <cellStyle name="Grey" xfId="1919" xr:uid="{00000000-0005-0000-0000-0000BB070000}"/>
    <cellStyle name="HEADER" xfId="376" xr:uid="{00000000-0005-0000-0000-0000A9010000}"/>
    <cellStyle name="Header1" xfId="1163" xr:uid="{00000000-0005-0000-0000-0000C0040000}"/>
    <cellStyle name="Header1 2" xfId="1296" xr:uid="{00000000-0005-0000-0000-000048050000}"/>
    <cellStyle name="Header2" xfId="1921" xr:uid="{00000000-0005-0000-0000-0000BD070000}"/>
    <cellStyle name="Header2 2" xfId="1387" xr:uid="{00000000-0005-0000-0000-0000A3050000}"/>
    <cellStyle name="Heading 1" xfId="558" xr:uid="{00000000-0005-0000-0000-000060020000}"/>
    <cellStyle name="Heading 2" xfId="503" xr:uid="{00000000-0005-0000-0000-000029020000}"/>
    <cellStyle name="Heading 3" xfId="112" xr:uid="{00000000-0005-0000-0000-0000A0000000}"/>
    <cellStyle name="Heading 4" xfId="1143" xr:uid="{00000000-0005-0000-0000-0000AC040000}"/>
    <cellStyle name="HEADING1" xfId="1442" xr:uid="{00000000-0005-0000-0000-0000DA050000}"/>
    <cellStyle name="HEADING2" xfId="1925" xr:uid="{00000000-0005-0000-0000-0000C1070000}"/>
    <cellStyle name="Hyperlink_CRB 2010 BUDGET T2 V4" xfId="1927" xr:uid="{00000000-0005-0000-0000-0000C3070000}"/>
    <cellStyle name="Î¡Ýá [0]_95" xfId="403" xr:uid="{00000000-0005-0000-0000-0000C4010000}"/>
    <cellStyle name="Î¡Ýá_95" xfId="1933" xr:uid="{00000000-0005-0000-0000-0000C9070000}"/>
    <cellStyle name="Input" xfId="1411" xr:uid="{00000000-0005-0000-0000-0000BB050000}"/>
    <cellStyle name="Input [yellow]" xfId="3" xr:uid="{00000000-0005-0000-0000-000033000000}"/>
    <cellStyle name="Input [yellow] 2" xfId="1929" xr:uid="{00000000-0005-0000-0000-0000C5070000}"/>
    <cellStyle name="Input Cells" xfId="1936" xr:uid="{00000000-0005-0000-0000-0000CC070000}"/>
    <cellStyle name="Input_Sheet2" xfId="238" xr:uid="{00000000-0005-0000-0000-00001F010000}"/>
    <cellStyle name="InputArea" xfId="581" xr:uid="{00000000-0005-0000-0000-000077020000}"/>
    <cellStyle name="jl" xfId="1159" xr:uid="{00000000-0005-0000-0000-0000BC040000}"/>
    <cellStyle name="KPMG Heading 1" xfId="1937" xr:uid="{00000000-0005-0000-0000-0000CD070000}"/>
    <cellStyle name="KPMG Heading 2" xfId="1939" xr:uid="{00000000-0005-0000-0000-0000CF070000}"/>
    <cellStyle name="KPMG Heading 3" xfId="404" xr:uid="{00000000-0005-0000-0000-0000C5010000}"/>
    <cellStyle name="KPMG Heading 4" xfId="1269" xr:uid="{00000000-0005-0000-0000-00002B050000}"/>
    <cellStyle name="KPMG Normal" xfId="1402" xr:uid="{00000000-0005-0000-0000-0000B2050000}"/>
    <cellStyle name="KPMG Normal Text" xfId="1942" xr:uid="{00000000-0005-0000-0000-0000D2070000}"/>
    <cellStyle name="Lines Fill" xfId="1945" xr:uid="{00000000-0005-0000-0000-0000D5070000}"/>
    <cellStyle name="Link Currency (0)" xfId="1661" xr:uid="{00000000-0005-0000-0000-0000B9060000}"/>
    <cellStyle name="Link Currency (2)" xfId="1096" xr:uid="{00000000-0005-0000-0000-00007D040000}"/>
    <cellStyle name="Link Units (0)" xfId="125" xr:uid="{00000000-0005-0000-0000-0000AD000000}"/>
    <cellStyle name="Link Units (1)" xfId="83" xr:uid="{00000000-0005-0000-0000-000083000000}"/>
    <cellStyle name="Link Units (2)" xfId="1946" xr:uid="{00000000-0005-0000-0000-0000D6070000}"/>
    <cellStyle name="Linked Cell" xfId="334" xr:uid="{00000000-0005-0000-0000-00007F010000}"/>
    <cellStyle name="Linked Cells" xfId="1950" xr:uid="{00000000-0005-0000-0000-0000DA070000}"/>
    <cellStyle name="Millares [0]_96 Risk" xfId="1951" xr:uid="{00000000-0005-0000-0000-0000DB070000}"/>
    <cellStyle name="Millares_96 Risk" xfId="1952" xr:uid="{00000000-0005-0000-0000-0000DC070000}"/>
    <cellStyle name="Milliers [0]_!!!GO" xfId="1595" xr:uid="{00000000-0005-0000-0000-000077060000}"/>
    <cellStyle name="Milliers_!!!GO" xfId="1516" xr:uid="{00000000-0005-0000-0000-000024060000}"/>
    <cellStyle name="Minus (0)" xfId="204" xr:uid="{00000000-0005-0000-0000-0000FD000000}"/>
    <cellStyle name="Model" xfId="1845" xr:uid="{00000000-0005-0000-0000-000071070000}"/>
    <cellStyle name="Model 2" xfId="1174" xr:uid="{00000000-0005-0000-0000-0000CB040000}"/>
    <cellStyle name="Mon　aire [0]_AR1194HP数" xfId="1902" xr:uid="{00000000-0005-0000-0000-0000AA070000}"/>
    <cellStyle name="Mon　aire_AR1194MPL" xfId="1530" xr:uid="{00000000-0005-0000-0000-000032060000}"/>
    <cellStyle name="Monšaire [0]_AR1194" xfId="1956" xr:uid="{00000000-0005-0000-0000-0000E0070000}"/>
    <cellStyle name="Monšaire_AR1194" xfId="1960" xr:uid="{00000000-0005-0000-0000-0000E4070000}"/>
    <cellStyle name="Moneda [0]_96 Risk" xfId="1888" xr:uid="{00000000-0005-0000-0000-00009C070000}"/>
    <cellStyle name="Moneda_96 Risk" xfId="1722" xr:uid="{00000000-0005-0000-0000-0000F6060000}"/>
    <cellStyle name="Monétaire [0]_!!!GO" xfId="1168" xr:uid="{00000000-0005-0000-0000-0000C5040000}"/>
    <cellStyle name="Monétaire_!!!GO" xfId="189" xr:uid="{00000000-0005-0000-0000-0000ED000000}"/>
    <cellStyle name="Mon閠aire [0]_!!!GO" xfId="1551" xr:uid="{00000000-0005-0000-0000-000049060000}"/>
    <cellStyle name="Mon閠aire_!!!GO" xfId="1153" xr:uid="{00000000-0005-0000-0000-0000B6040000}"/>
    <cellStyle name="Neutral" xfId="1665" xr:uid="{00000000-0005-0000-0000-0000BD060000}"/>
    <cellStyle name="New Times Roman" xfId="1963" xr:uid="{00000000-0005-0000-0000-0000E7070000}"/>
    <cellStyle name="no dec" xfId="1222" xr:uid="{00000000-0005-0000-0000-0000FC040000}"/>
    <cellStyle name="no dec 2" xfId="1964" xr:uid="{00000000-0005-0000-0000-0000E8070000}"/>
    <cellStyle name="Norm੎੎" xfId="653" xr:uid="{00000000-0005-0000-0000-0000BF020000}"/>
    <cellStyle name="Norma,_laroux_4_营业在建 (2)_E21" xfId="1463" xr:uid="{00000000-0005-0000-0000-0000EF050000}"/>
    <cellStyle name="Normal" xfId="1967" xr:uid="{00000000-0005-0000-0000-0000EB070000}"/>
    <cellStyle name="Normal - Style1" xfId="1326" xr:uid="{00000000-0005-0000-0000-000066050000}"/>
    <cellStyle name="Normal 12" xfId="1971" xr:uid="{00000000-0005-0000-0000-0000EF070000}"/>
    <cellStyle name="Normal 13" xfId="1973" xr:uid="{00000000-0005-0000-0000-0000F1070000}"/>
    <cellStyle name="Normal 2" xfId="1975" xr:uid="{00000000-0005-0000-0000-0000F3070000}"/>
    <cellStyle name="Normal 3" xfId="990" xr:uid="{00000000-0005-0000-0000-000013040000}"/>
    <cellStyle name="Normal 3 2" xfId="1979" xr:uid="{00000000-0005-0000-0000-0000F7070000}"/>
    <cellStyle name="Normal_!!!GO" xfId="1319" xr:uid="{00000000-0005-0000-0000-00005F050000}"/>
    <cellStyle name="Normalny_Arkusz1" xfId="1811" xr:uid="{00000000-0005-0000-0000-00004F070000}"/>
    <cellStyle name="NormalX" xfId="860" xr:uid="{00000000-0005-0000-0000-00008F030000}"/>
    <cellStyle name="Note" xfId="1983" xr:uid="{00000000-0005-0000-0000-0000FB070000}"/>
    <cellStyle name="Ø›ŽÅ [0]_06" xfId="70" xr:uid="{00000000-0005-0000-0000-000076000000}"/>
    <cellStyle name="Ø›ŽÅ[0]_cashflow" xfId="666" xr:uid="{00000000-0005-0000-0000-0000CC020000}"/>
    <cellStyle name="Ø›ŽÅ_06" xfId="713" xr:uid="{00000000-0005-0000-0000-0000FB020000}"/>
    <cellStyle name="Ò»°ã_ˆó±í¸½±í" xfId="1986" xr:uid="{00000000-0005-0000-0000-0000FE070000}"/>
    <cellStyle name="Œ…‹æØ‚è [0.00]_laroux" xfId="636" xr:uid="{00000000-0005-0000-0000-0000AE020000}"/>
    <cellStyle name="Œ…‹æØ‚è_laroux" xfId="1955" xr:uid="{00000000-0005-0000-0000-0000DF070000}"/>
    <cellStyle name="ºó¼Ì³¬¼¶Á´½Ó" xfId="287" xr:uid="{00000000-0005-0000-0000-000050010000}"/>
    <cellStyle name="Output" xfId="1989" xr:uid="{00000000-0005-0000-0000-000001080000}"/>
    <cellStyle name="Output Amounts" xfId="1991" xr:uid="{00000000-0005-0000-0000-000003080000}"/>
    <cellStyle name="per.style" xfId="442" xr:uid="{00000000-0005-0000-0000-0000EC010000}"/>
    <cellStyle name="Percent" xfId="1992" xr:uid="{00000000-0005-0000-0000-000004080000}"/>
    <cellStyle name="Percent [0]" xfId="1993" xr:uid="{00000000-0005-0000-0000-000005080000}"/>
    <cellStyle name="Percent [00]" xfId="1610" xr:uid="{00000000-0005-0000-0000-000086060000}"/>
    <cellStyle name="Percent [2]" xfId="1996" xr:uid="{00000000-0005-0000-0000-000008080000}"/>
    <cellStyle name="Percent 2" xfId="2001" xr:uid="{00000000-0005-0000-0000-00000D080000}"/>
    <cellStyle name="Percent_!!!GO" xfId="1836" xr:uid="{00000000-0005-0000-0000-000068070000}"/>
    <cellStyle name="PERCENTAGE" xfId="2004" xr:uid="{00000000-0005-0000-0000-000010080000}"/>
    <cellStyle name="PERCENTAGE 2" xfId="1799" xr:uid="{00000000-0005-0000-0000-000043070000}"/>
    <cellStyle name="Pourcentage_pldt" xfId="823" xr:uid="{00000000-0005-0000-0000-00006A030000}"/>
    <cellStyle name="Prefilled" xfId="2000" xr:uid="{00000000-0005-0000-0000-00000C080000}"/>
    <cellStyle name="Prefilled 2" xfId="1865" xr:uid="{00000000-0005-0000-0000-000085070000}"/>
    <cellStyle name="PrePop Currency (0)" xfId="2008" xr:uid="{00000000-0005-0000-0000-000014080000}"/>
    <cellStyle name="PrePop Currency (2)" xfId="700" xr:uid="{00000000-0005-0000-0000-0000EE020000}"/>
    <cellStyle name="PrePop Units (0)" xfId="1415" xr:uid="{00000000-0005-0000-0000-0000BF050000}"/>
    <cellStyle name="PrePop Units (1)" xfId="42" xr:uid="{00000000-0005-0000-0000-00005A000000}"/>
    <cellStyle name="PrePop Units (2)" xfId="386" xr:uid="{00000000-0005-0000-0000-0000B3010000}"/>
    <cellStyle name="pricing" xfId="2010" xr:uid="{00000000-0005-0000-0000-000016080000}"/>
    <cellStyle name="PSChar" xfId="136" xr:uid="{00000000-0005-0000-0000-0000B8000000}"/>
    <cellStyle name="PSDate" xfId="2011" xr:uid="{00000000-0005-0000-0000-000017080000}"/>
    <cellStyle name="PSDec" xfId="345" xr:uid="{00000000-0005-0000-0000-00008A010000}"/>
    <cellStyle name="PSHeading" xfId="2015" xr:uid="{00000000-0005-0000-0000-00001B080000}"/>
    <cellStyle name="PSHeading 2" xfId="1220" xr:uid="{00000000-0005-0000-0000-0000FA040000}"/>
    <cellStyle name="PSInt" xfId="438" xr:uid="{00000000-0005-0000-0000-0000E8010000}"/>
    <cellStyle name="PSSpacer" xfId="214" xr:uid="{00000000-0005-0000-0000-000007010000}"/>
    <cellStyle name="RevList" xfId="1714" xr:uid="{00000000-0005-0000-0000-0000EE060000}"/>
    <cellStyle name="Ricky" xfId="2016" xr:uid="{00000000-0005-0000-0000-00001C080000}"/>
    <cellStyle name="RowLevel_0" xfId="864" xr:uid="{00000000-0005-0000-0000-000093030000}"/>
    <cellStyle name="SAPBEXaggData" xfId="1615" xr:uid="{00000000-0005-0000-0000-00008B060000}"/>
    <cellStyle name="SAPBEXaggDataEmph" xfId="778" xr:uid="{00000000-0005-0000-0000-00003D030000}"/>
    <cellStyle name="SAPBEXaggItem" xfId="2017" xr:uid="{00000000-0005-0000-0000-00001D080000}"/>
    <cellStyle name="SAPBEXaggItemX" xfId="1966" xr:uid="{00000000-0005-0000-0000-0000EA070000}"/>
    <cellStyle name="SAPBEXchaText" xfId="2021" xr:uid="{00000000-0005-0000-0000-000021080000}"/>
    <cellStyle name="SAPBEXexcBad7" xfId="1059" xr:uid="{00000000-0005-0000-0000-000058040000}"/>
    <cellStyle name="SAPBEXexcBad8" xfId="1062" xr:uid="{00000000-0005-0000-0000-00005B040000}"/>
    <cellStyle name="SAPBEXexcBad9" xfId="1066" xr:uid="{00000000-0005-0000-0000-00005F040000}"/>
    <cellStyle name="SAPBEXexcCritical4" xfId="2002" xr:uid="{00000000-0005-0000-0000-00000E080000}"/>
    <cellStyle name="SAPBEXexcCritical5" xfId="2023" xr:uid="{00000000-0005-0000-0000-000023080000}"/>
    <cellStyle name="SAPBEXexcCritical6" xfId="699" xr:uid="{00000000-0005-0000-0000-0000ED020000}"/>
    <cellStyle name="SAPBEXexcGood1" xfId="954" xr:uid="{00000000-0005-0000-0000-0000EF030000}"/>
    <cellStyle name="SAPBEXexcGood2" xfId="2030" xr:uid="{00000000-0005-0000-0000-00002A080000}"/>
    <cellStyle name="SAPBEXexcGood3" xfId="2033" xr:uid="{00000000-0005-0000-0000-00002D080000}"/>
    <cellStyle name="SAPBEXfilterDrill" xfId="2035" xr:uid="{00000000-0005-0000-0000-00002F080000}"/>
    <cellStyle name="SAPBEXfilterItem" xfId="383" xr:uid="{00000000-0005-0000-0000-0000B0010000}"/>
    <cellStyle name="SAPBEXfilterText" xfId="2037" xr:uid="{00000000-0005-0000-0000-000031080000}"/>
    <cellStyle name="SAPBEXformats" xfId="2038" xr:uid="{00000000-0005-0000-0000-000032080000}"/>
    <cellStyle name="SAPBEXheaderItem" xfId="2042" xr:uid="{00000000-0005-0000-0000-000036080000}"/>
    <cellStyle name="SAPBEXheaderText" xfId="262" xr:uid="{00000000-0005-0000-0000-000037010000}"/>
    <cellStyle name="SAPBEXHLevel0" xfId="1488" xr:uid="{00000000-0005-0000-0000-000008060000}"/>
    <cellStyle name="SAPBEXHLevel0X" xfId="2044" xr:uid="{00000000-0005-0000-0000-000038080000}"/>
    <cellStyle name="SAPBEXHLevel1" xfId="1490" xr:uid="{00000000-0005-0000-0000-00000A060000}"/>
    <cellStyle name="SAPBEXHLevel1X" xfId="619" xr:uid="{00000000-0005-0000-0000-00009D020000}"/>
    <cellStyle name="SAPBEXHLevel2" xfId="1494" xr:uid="{00000000-0005-0000-0000-00000E060000}"/>
    <cellStyle name="SAPBEXHLevel2X" xfId="1538" xr:uid="{00000000-0005-0000-0000-00003B060000}"/>
    <cellStyle name="SAPBEXHLevel3" xfId="1180" xr:uid="{00000000-0005-0000-0000-0000D1040000}"/>
    <cellStyle name="SAPBEXHLevel3X" xfId="2049" xr:uid="{00000000-0005-0000-0000-00003D080000}"/>
    <cellStyle name="SAPBEXresData" xfId="1083" xr:uid="{00000000-0005-0000-0000-000070040000}"/>
    <cellStyle name="SAPBEXresDataEmph" xfId="1938" xr:uid="{00000000-0005-0000-0000-0000CE070000}"/>
    <cellStyle name="SAPBEXresItem" xfId="2053" xr:uid="{00000000-0005-0000-0000-000041080000}"/>
    <cellStyle name="SAPBEXresItemX" xfId="1872" xr:uid="{00000000-0005-0000-0000-00008C070000}"/>
    <cellStyle name="SAPBEXstdData" xfId="1805" xr:uid="{00000000-0005-0000-0000-000049070000}"/>
    <cellStyle name="SAPBEXstdDataEmph" xfId="773" xr:uid="{00000000-0005-0000-0000-000038030000}"/>
    <cellStyle name="SAPBEXstdItem" xfId="141" xr:uid="{00000000-0005-0000-0000-0000BD000000}"/>
    <cellStyle name="SAPBEXstdItemX" xfId="2055" xr:uid="{00000000-0005-0000-0000-000043080000}"/>
    <cellStyle name="SAPBEXtitle" xfId="1818" xr:uid="{00000000-0005-0000-0000-000056070000}"/>
    <cellStyle name="SAPBEXundefined" xfId="211" xr:uid="{00000000-0005-0000-0000-000004010000}"/>
    <cellStyle name="Sheet Head" xfId="1469" xr:uid="{00000000-0005-0000-0000-0000F5050000}"/>
    <cellStyle name="sstot" xfId="1940" xr:uid="{00000000-0005-0000-0000-0000D0070000}"/>
    <cellStyle name="STANDARD" xfId="2059" xr:uid="{00000000-0005-0000-0000-000047080000}"/>
    <cellStyle name="style" xfId="2062" xr:uid="{00000000-0005-0000-0000-00004A080000}"/>
    <cellStyle name="style 2" xfId="683" xr:uid="{00000000-0005-0000-0000-0000DD020000}"/>
    <cellStyle name="style1" xfId="2064" xr:uid="{00000000-0005-0000-0000-00004C080000}"/>
    <cellStyle name="style2" xfId="1965" xr:uid="{00000000-0005-0000-0000-0000E9070000}"/>
    <cellStyle name="style2 2" xfId="1001" xr:uid="{00000000-0005-0000-0000-00001E040000}"/>
    <cellStyle name="subhead" xfId="2065" xr:uid="{00000000-0005-0000-0000-00004D080000}"/>
    <cellStyle name="Subtotal" xfId="513" xr:uid="{00000000-0005-0000-0000-000033020000}"/>
    <cellStyle name="t" xfId="1586" xr:uid="{00000000-0005-0000-0000-00006E060000}"/>
    <cellStyle name="t_Book1" xfId="2040" xr:uid="{00000000-0005-0000-0000-000034080000}"/>
    <cellStyle name="t_HVAC Equipment (3)" xfId="1349" xr:uid="{00000000-0005-0000-0000-00007D050000}"/>
    <cellStyle name="t_HVAC Equipment (3)_Book1" xfId="482" xr:uid="{00000000-0005-0000-0000-000014020000}"/>
    <cellStyle name="Text Indent A" xfId="2068" xr:uid="{00000000-0005-0000-0000-000050080000}"/>
    <cellStyle name="Text Indent B" xfId="2069" xr:uid="{00000000-0005-0000-0000-000051080000}"/>
    <cellStyle name="Text Indent C" xfId="2071" xr:uid="{00000000-0005-0000-0000-000053080000}"/>
    <cellStyle name="Times New Roman" xfId="2074" xr:uid="{00000000-0005-0000-0000-000056080000}"/>
    <cellStyle name="Title" xfId="2079" xr:uid="{00000000-0005-0000-0000-00005B080000}"/>
    <cellStyle name="TJ" xfId="2082" xr:uid="{00000000-0005-0000-0000-00005E080000}"/>
    <cellStyle name="Total" xfId="2085" xr:uid="{00000000-0005-0000-0000-000061080000}"/>
    <cellStyle name="Total 2" xfId="2087" xr:uid="{00000000-0005-0000-0000-000063080000}"/>
    <cellStyle name="Warning Text" xfId="2092" xr:uid="{00000000-0005-0000-0000-000068080000}"/>
    <cellStyle name="wrap" xfId="586" xr:uid="{00000000-0005-0000-0000-00007C020000}"/>
    <cellStyle name="百" xfId="1162" xr:uid="{00000000-0005-0000-0000-0000BF040000}"/>
    <cellStyle name="百_03-17" xfId="247" xr:uid="{00000000-0005-0000-0000-000028010000}"/>
    <cellStyle name="百_03-17_四区预算报人大" xfId="2093" xr:uid="{00000000-0005-0000-0000-000069080000}"/>
    <cellStyle name="百_04-19" xfId="2096" xr:uid="{00000000-0005-0000-0000-00006C080000}"/>
    <cellStyle name="百_04-19_四区预算报人大" xfId="2098" xr:uid="{00000000-0005-0000-0000-00006E080000}"/>
    <cellStyle name="百_05" xfId="1037" xr:uid="{00000000-0005-0000-0000-000042040000}"/>
    <cellStyle name="百_05_四区预算报人大" xfId="2100" xr:uid="{00000000-0005-0000-0000-000070080000}"/>
    <cellStyle name="百_2005-18" xfId="124" xr:uid="{00000000-0005-0000-0000-0000AC000000}"/>
    <cellStyle name="百_2005-18_四区预算报人大" xfId="294" xr:uid="{00000000-0005-0000-0000-000057010000}"/>
    <cellStyle name="百_2005-19" xfId="86" xr:uid="{00000000-0005-0000-0000-000086000000}"/>
    <cellStyle name="百_2005-19_四区预算报人大" xfId="1373" xr:uid="{00000000-0005-0000-0000-000095050000}"/>
    <cellStyle name="百_NJ09-03" xfId="1904" xr:uid="{00000000-0005-0000-0000-0000AC070000}"/>
    <cellStyle name="百_NJ09-03_四区预算报人大" xfId="2101" xr:uid="{00000000-0005-0000-0000-000071080000}"/>
    <cellStyle name="百_NJ09-04" xfId="2090" xr:uid="{00000000-0005-0000-0000-000066080000}"/>
    <cellStyle name="百_NJ09-04_四区预算报人大" xfId="2103" xr:uid="{00000000-0005-0000-0000-000073080000}"/>
    <cellStyle name="百_NJ09-05" xfId="974" xr:uid="{00000000-0005-0000-0000-000003040000}"/>
    <cellStyle name="百_NJ09-05_四区预算报人大" xfId="2110" xr:uid="{00000000-0005-0000-0000-00007A080000}"/>
    <cellStyle name="百_NJ09-07" xfId="1949" xr:uid="{00000000-0005-0000-0000-0000D9070000}"/>
    <cellStyle name="百_NJ09-07_四区预算报人大" xfId="2113" xr:uid="{00000000-0005-0000-0000-00007D080000}"/>
    <cellStyle name="百_NJ09-08" xfId="2114" xr:uid="{00000000-0005-0000-0000-00007E080000}"/>
    <cellStyle name="百_NJ09-08_四区预算报人大" xfId="182" xr:uid="{00000000-0005-0000-0000-0000E6000000}"/>
    <cellStyle name="百_NJ17-07" xfId="2118" xr:uid="{00000000-0005-0000-0000-000082080000}"/>
    <cellStyle name="百_NJ17-07_四区预算报人大" xfId="2123" xr:uid="{00000000-0005-0000-0000-000087080000}"/>
    <cellStyle name="百_NJ17-08" xfId="1147" xr:uid="{00000000-0005-0000-0000-0000B0040000}"/>
    <cellStyle name="百_NJ17-08_四区预算报人大" xfId="964" xr:uid="{00000000-0005-0000-0000-0000F9030000}"/>
    <cellStyle name="百_NJ17-11" xfId="2127" xr:uid="{00000000-0005-0000-0000-00008B080000}"/>
    <cellStyle name="百_NJ17-11_四区预算报人大" xfId="2131" xr:uid="{00000000-0005-0000-0000-00008F080000}"/>
    <cellStyle name="百_NJ17-16" xfId="704" xr:uid="{00000000-0005-0000-0000-0000F2020000}"/>
    <cellStyle name="百_NJ17-16_四区预算报人大" xfId="2137" xr:uid="{00000000-0005-0000-0000-000095080000}"/>
    <cellStyle name="百_NJ17-18" xfId="2139" xr:uid="{00000000-0005-0000-0000-000097080000}"/>
    <cellStyle name="百_NJ17-18_四区预算报人大" xfId="2143" xr:uid="{00000000-0005-0000-0000-00009B080000}"/>
    <cellStyle name="百_NJ17-19" xfId="1652" xr:uid="{00000000-0005-0000-0000-0000B0060000}"/>
    <cellStyle name="百_NJ17-19_四区预算报人大" xfId="1510" xr:uid="{00000000-0005-0000-0000-00001E060000}"/>
    <cellStyle name="百_NJ17-21" xfId="703" xr:uid="{00000000-0005-0000-0000-0000F1020000}"/>
    <cellStyle name="百_NJ17-21_四区预算报人大" xfId="2136" xr:uid="{00000000-0005-0000-0000-000094080000}"/>
    <cellStyle name="百_NJ17-22" xfId="2144" xr:uid="{00000000-0005-0000-0000-00009C080000}"/>
    <cellStyle name="百_NJ17-22_四区预算报人大" xfId="359" xr:uid="{00000000-0005-0000-0000-000098010000}"/>
    <cellStyle name="百_NJ17-23" xfId="2138" xr:uid="{00000000-0005-0000-0000-000096080000}"/>
    <cellStyle name="百_NJ17-23_四区预算报人大" xfId="2142" xr:uid="{00000000-0005-0000-0000-00009A080000}"/>
    <cellStyle name="百_NJ17-25" xfId="1026" xr:uid="{00000000-0005-0000-0000-000037040000}"/>
    <cellStyle name="百_NJ17-25_四区预算报人大" xfId="176" xr:uid="{00000000-0005-0000-0000-0000E0000000}"/>
    <cellStyle name="百_NJ17-26" xfId="31" xr:uid="{00000000-0005-0000-0000-00004F000000}"/>
    <cellStyle name="百_NJ17-26_四区预算报人大" xfId="2146" xr:uid="{00000000-0005-0000-0000-00009E080000}"/>
    <cellStyle name="百_NJ17-27" xfId="2039" xr:uid="{00000000-0005-0000-0000-000033080000}"/>
    <cellStyle name="百_NJ17-27_四区预算报人大" xfId="1858" xr:uid="{00000000-0005-0000-0000-00007E070000}"/>
    <cellStyle name="百_NJ17-28" xfId="2149" xr:uid="{00000000-0005-0000-0000-0000A1080000}"/>
    <cellStyle name="百_NJ17-28_四区预算报人大" xfId="1363" xr:uid="{00000000-0005-0000-0000-00008B050000}"/>
    <cellStyle name="百_NJ17-33" xfId="2148" xr:uid="{00000000-0005-0000-0000-0000A0080000}"/>
    <cellStyle name="百_NJ17-33_四区预算报人大" xfId="1364" xr:uid="{00000000-0005-0000-0000-00008C050000}"/>
    <cellStyle name="百_NJ17-34" xfId="2151" xr:uid="{00000000-0005-0000-0000-0000A3080000}"/>
    <cellStyle name="百_NJ17-34_四区预算报人大" xfId="2152" xr:uid="{00000000-0005-0000-0000-0000A4080000}"/>
    <cellStyle name="百_NJ17-35" xfId="1895" xr:uid="{00000000-0005-0000-0000-0000A3070000}"/>
    <cellStyle name="百_NJ17-35_四区预算报人大" xfId="2158" xr:uid="{00000000-0005-0000-0000-0000AA080000}"/>
    <cellStyle name="百_NJ17-36" xfId="2160" xr:uid="{00000000-0005-0000-0000-0000AC080000}"/>
    <cellStyle name="百_NJ17-36_四区预算报人大" xfId="2163" xr:uid="{00000000-0005-0000-0000-0000AF080000}"/>
    <cellStyle name="百_NJ17-37" xfId="2165" xr:uid="{00000000-0005-0000-0000-0000B1080000}"/>
    <cellStyle name="百_NJ17-37_四区预算报人大" xfId="2172" xr:uid="{00000000-0005-0000-0000-0000B8080000}"/>
    <cellStyle name="百_NJ17-39" xfId="2175" xr:uid="{00000000-0005-0000-0000-0000BB080000}"/>
    <cellStyle name="百_NJ17-39_四区预算报人大" xfId="2180" xr:uid="{00000000-0005-0000-0000-0000C0080000}"/>
    <cellStyle name="百_NJ17-42" xfId="2164" xr:uid="{00000000-0005-0000-0000-0000B0080000}"/>
    <cellStyle name="百_NJ17-42_四区预算报人大" xfId="2171" xr:uid="{00000000-0005-0000-0000-0000B7080000}"/>
    <cellStyle name="百_NJ17-47" xfId="2181" xr:uid="{00000000-0005-0000-0000-0000C1080000}"/>
    <cellStyle name="百_NJ17-47_四区预算报人大" xfId="2185" xr:uid="{00000000-0005-0000-0000-0000C5080000}"/>
    <cellStyle name="百_NJ17-54" xfId="2188" xr:uid="{00000000-0005-0000-0000-0000C8080000}"/>
    <cellStyle name="百_NJ17-54_四区预算报人大" xfId="2190" xr:uid="{00000000-0005-0000-0000-0000CA080000}"/>
    <cellStyle name="百_NJ17-60" xfId="1914" xr:uid="{00000000-0005-0000-0000-0000B6070000}"/>
    <cellStyle name="百_NJ17-60_四区预算报人大" xfId="2195" xr:uid="{00000000-0005-0000-0000-0000CF080000}"/>
    <cellStyle name="百_NJ17-62" xfId="2197" xr:uid="{00000000-0005-0000-0000-0000D1080000}"/>
    <cellStyle name="百_NJ17-62_四区预算报人大" xfId="1212" xr:uid="{00000000-0005-0000-0000-0000F2040000}"/>
    <cellStyle name="百_NJ18-01" xfId="1342" xr:uid="{00000000-0005-0000-0000-000076050000}"/>
    <cellStyle name="百_NJ18-01_四区预算报人大" xfId="2198" xr:uid="{00000000-0005-0000-0000-0000D2080000}"/>
    <cellStyle name="百_NJ18-02" xfId="1344" xr:uid="{00000000-0005-0000-0000-000078050000}"/>
    <cellStyle name="百_NJ18-02_四区预算报人大" xfId="2200" xr:uid="{00000000-0005-0000-0000-0000D4080000}"/>
    <cellStyle name="百_NJ18-03" xfId="918" xr:uid="{00000000-0005-0000-0000-0000CA030000}"/>
    <cellStyle name="百_NJ18-03_四区预算报人大" xfId="1281" xr:uid="{00000000-0005-0000-0000-000037050000}"/>
    <cellStyle name="百_NJ18-04" xfId="1346" xr:uid="{00000000-0005-0000-0000-00007A050000}"/>
    <cellStyle name="百_NJ18-04_四区预算报人大" xfId="2202" xr:uid="{00000000-0005-0000-0000-0000D6080000}"/>
    <cellStyle name="百_NJ18-05" xfId="1042" xr:uid="{00000000-0005-0000-0000-000047040000}"/>
    <cellStyle name="百_NJ18-05_四区预算报人大" xfId="2205" xr:uid="{00000000-0005-0000-0000-0000D9080000}"/>
    <cellStyle name="百_NJ18-06" xfId="1837" xr:uid="{00000000-0005-0000-0000-000069070000}"/>
    <cellStyle name="百_NJ18-06_四区预算报人大" xfId="2210" xr:uid="{00000000-0005-0000-0000-0000DE080000}"/>
    <cellStyle name="百_NJ18-07" xfId="2213" xr:uid="{00000000-0005-0000-0000-0000E1080000}"/>
    <cellStyle name="百_NJ18-07_四区预算报人大" xfId="298" xr:uid="{00000000-0005-0000-0000-00005B010000}"/>
    <cellStyle name="百_NJ18-08" xfId="1883" xr:uid="{00000000-0005-0000-0000-000097070000}"/>
    <cellStyle name="百_NJ18-08_四区预算报人大" xfId="2215" xr:uid="{00000000-0005-0000-0000-0000E3080000}"/>
    <cellStyle name="百_NJ18-09" xfId="2220" xr:uid="{00000000-0005-0000-0000-0000E8080000}"/>
    <cellStyle name="百_NJ18-09_四区预算报人大" xfId="2222" xr:uid="{00000000-0005-0000-0000-0000EA080000}"/>
    <cellStyle name="百_NJ18-10" xfId="1043" xr:uid="{00000000-0005-0000-0000-000048040000}"/>
    <cellStyle name="百_NJ18-10_四区预算报人大" xfId="2204" xr:uid="{00000000-0005-0000-0000-0000D8080000}"/>
    <cellStyle name="百_NJ18-11" xfId="1838" xr:uid="{00000000-0005-0000-0000-00006A070000}"/>
    <cellStyle name="百_NJ18-11_四区预算报人大" xfId="2209" xr:uid="{00000000-0005-0000-0000-0000DD080000}"/>
    <cellStyle name="百_NJ18-12" xfId="2212" xr:uid="{00000000-0005-0000-0000-0000E0080000}"/>
    <cellStyle name="百_NJ18-12_四区预算报人大" xfId="297" xr:uid="{00000000-0005-0000-0000-00005A010000}"/>
    <cellStyle name="百_NJ18-13" xfId="1884" xr:uid="{00000000-0005-0000-0000-000098070000}"/>
    <cellStyle name="百_NJ18-13_四区预算报人大" xfId="2214" xr:uid="{00000000-0005-0000-0000-0000E2080000}"/>
    <cellStyle name="百_NJ18-14" xfId="2219" xr:uid="{00000000-0005-0000-0000-0000E7080000}"/>
    <cellStyle name="百_NJ18-14_四区预算报人大" xfId="2221" xr:uid="{00000000-0005-0000-0000-0000E9080000}"/>
    <cellStyle name="百_NJ18-17" xfId="2227" xr:uid="{00000000-0005-0000-0000-0000EF080000}"/>
    <cellStyle name="百_NJ18-17_四区预算报人大" xfId="2020" xr:uid="{00000000-0005-0000-0000-000020080000}"/>
    <cellStyle name="百_NJ18-18" xfId="1875" xr:uid="{00000000-0005-0000-0000-00008F070000}"/>
    <cellStyle name="百_NJ18-18_四区预算报人大" xfId="2229" xr:uid="{00000000-0005-0000-0000-0000F1080000}"/>
    <cellStyle name="百_NJ18-19" xfId="2231" xr:uid="{00000000-0005-0000-0000-0000F3080000}"/>
    <cellStyle name="百_NJ18-19_四区预算报人大" xfId="2233" xr:uid="{00000000-0005-0000-0000-0000F5080000}"/>
    <cellStyle name="百_NJ18-21" xfId="2235" xr:uid="{00000000-0005-0000-0000-0000F7080000}"/>
    <cellStyle name="百_NJ18-21_四区预算报人大" xfId="2238" xr:uid="{00000000-0005-0000-0000-0000FA080000}"/>
    <cellStyle name="百_NJ18-23" xfId="1876" xr:uid="{00000000-0005-0000-0000-000090070000}"/>
    <cellStyle name="百_NJ18-23_四区预算报人大" xfId="2228" xr:uid="{00000000-0005-0000-0000-0000F0080000}"/>
    <cellStyle name="百_NJ18-27" xfId="2240" xr:uid="{00000000-0005-0000-0000-0000FC080000}"/>
    <cellStyle name="百_NJ18-27_四区预算报人大" xfId="2244" xr:uid="{00000000-0005-0000-0000-000000090000}"/>
    <cellStyle name="百_NJ18-32" xfId="2239" xr:uid="{00000000-0005-0000-0000-0000FB080000}"/>
    <cellStyle name="百_NJ18-32_四区预算报人大" xfId="2243" xr:uid="{00000000-0005-0000-0000-0000FF080000}"/>
    <cellStyle name="百_NJ18-33" xfId="2246" xr:uid="{00000000-0005-0000-0000-000002090000}"/>
    <cellStyle name="百_NJ18-33_四区预算报人大" xfId="2248" xr:uid="{00000000-0005-0000-0000-000004090000}"/>
    <cellStyle name="百_NJ18-34" xfId="2251" xr:uid="{00000000-0005-0000-0000-000007090000}"/>
    <cellStyle name="百_NJ18-34_四区预算报人大" xfId="2253" xr:uid="{00000000-0005-0000-0000-000009090000}"/>
    <cellStyle name="百_NJ18-38" xfId="711" xr:uid="{00000000-0005-0000-0000-0000F9020000}"/>
    <cellStyle name="百_NJ18-38_四区预算报人大" xfId="1087" xr:uid="{00000000-0005-0000-0000-000074040000}"/>
    <cellStyle name="百_NJ18-39" xfId="2257" xr:uid="{00000000-0005-0000-0000-00000D090000}"/>
    <cellStyle name="百_NJ18-39_四区预算报人大" xfId="2052" xr:uid="{00000000-0005-0000-0000-000040080000}"/>
    <cellStyle name="百_NJ18-43" xfId="710" xr:uid="{00000000-0005-0000-0000-0000F8020000}"/>
    <cellStyle name="百_NJ18-43_四区预算报人大" xfId="1088" xr:uid="{00000000-0005-0000-0000-000075040000}"/>
    <cellStyle name="百_封面" xfId="544" xr:uid="{00000000-0005-0000-0000-000052020000}"/>
    <cellStyle name="百_封面_四区预算报人大" xfId="1558" xr:uid="{00000000-0005-0000-0000-000050060000}"/>
    <cellStyle name="百_四区预算报人大" xfId="2258" xr:uid="{00000000-0005-0000-0000-00000E090000}"/>
    <cellStyle name="百分比 2" xfId="1051" xr:uid="{00000000-0005-0000-0000-000050040000}"/>
    <cellStyle name="百分比 2 2" xfId="2261" xr:uid="{00000000-0005-0000-0000-000011090000}"/>
    <cellStyle name="百分比 3" xfId="936" xr:uid="{00000000-0005-0000-0000-0000DD030000}"/>
    <cellStyle name="百分比 4" xfId="59" xr:uid="{00000000-0005-0000-0000-00006B000000}"/>
    <cellStyle name="百分比 5" xfId="2264" xr:uid="{00000000-0005-0000-0000-000014090000}"/>
    <cellStyle name="捠壿 [0.00]_Region Orders (2)" xfId="1779" xr:uid="{00000000-0005-0000-0000-00002F070000}"/>
    <cellStyle name="捠壿_Region Orders (2)" xfId="1761" xr:uid="{00000000-0005-0000-0000-00001D070000}"/>
    <cellStyle name="编号" xfId="2266" xr:uid="{00000000-0005-0000-0000-000016090000}"/>
    <cellStyle name="编号 2" xfId="1535" xr:uid="{00000000-0005-0000-0000-000038060000}"/>
    <cellStyle name="标题 1 2" xfId="455" xr:uid="{00000000-0005-0000-0000-0000F9010000}"/>
    <cellStyle name="标题 1 2 2" xfId="890" xr:uid="{00000000-0005-0000-0000-0000AD030000}"/>
    <cellStyle name="标题 1 2 3" xfId="1732" xr:uid="{00000000-0005-0000-0000-000000070000}"/>
    <cellStyle name="标题 1 2_1.3日 2017年预算草案 - 副本" xfId="98" xr:uid="{00000000-0005-0000-0000-000092000000}"/>
    <cellStyle name="标题 1 3" xfId="1734" xr:uid="{00000000-0005-0000-0000-000002070000}"/>
    <cellStyle name="标题 1 3 2" xfId="1743" xr:uid="{00000000-0005-0000-0000-00000B070000}"/>
    <cellStyle name="标题 1 3_1.3日 2017年预算草案 - 副本" xfId="1279" xr:uid="{00000000-0005-0000-0000-000035050000}"/>
    <cellStyle name="标题 1 4" xfId="1750" xr:uid="{00000000-0005-0000-0000-000012070000}"/>
    <cellStyle name="标题 1 5" xfId="2267" xr:uid="{00000000-0005-0000-0000-000017090000}"/>
    <cellStyle name="标题 1 6" xfId="2271" xr:uid="{00000000-0005-0000-0000-00001B090000}"/>
    <cellStyle name="标题 2 2" xfId="1849" xr:uid="{00000000-0005-0000-0000-000075070000}"/>
    <cellStyle name="标题 2 2 2" xfId="2273" xr:uid="{00000000-0005-0000-0000-00001D090000}"/>
    <cellStyle name="标题 2 2 3" xfId="2276" xr:uid="{00000000-0005-0000-0000-000020090000}"/>
    <cellStyle name="标题 2 2_1.3日 2017年预算草案 - 副本" xfId="2277" xr:uid="{00000000-0005-0000-0000-000021090000}"/>
    <cellStyle name="标题 2 3" xfId="2278" xr:uid="{00000000-0005-0000-0000-000022090000}"/>
    <cellStyle name="标题 2 3 2" xfId="2280" xr:uid="{00000000-0005-0000-0000-000024090000}"/>
    <cellStyle name="标题 2 3_1.3日 2017年预算草案 - 副本" xfId="22" xr:uid="{00000000-0005-0000-0000-000046000000}"/>
    <cellStyle name="标题 2 4" xfId="2283" xr:uid="{00000000-0005-0000-0000-000027090000}"/>
    <cellStyle name="标题 2 5" xfId="2284" xr:uid="{00000000-0005-0000-0000-000028090000}"/>
    <cellStyle name="标题 2 6" xfId="2286" xr:uid="{00000000-0005-0000-0000-00002A090000}"/>
    <cellStyle name="标题 3 2" xfId="2290" xr:uid="{00000000-0005-0000-0000-00002E090000}"/>
    <cellStyle name="标题 3 2 2" xfId="302" xr:uid="{00000000-0005-0000-0000-00005F010000}"/>
    <cellStyle name="标题 3 2 3" xfId="2292" xr:uid="{00000000-0005-0000-0000-000030090000}"/>
    <cellStyle name="标题 3 2_1.3日 2017年预算草案 - 副本" xfId="2295" xr:uid="{00000000-0005-0000-0000-000033090000}"/>
    <cellStyle name="标题 3 3" xfId="2297" xr:uid="{00000000-0005-0000-0000-000035090000}"/>
    <cellStyle name="标题 3 3 2" xfId="1891" xr:uid="{00000000-0005-0000-0000-00009F070000}"/>
    <cellStyle name="标题 3 3_1.3日 2017年预算草案 - 副本" xfId="848" xr:uid="{00000000-0005-0000-0000-000083030000}"/>
    <cellStyle name="标题 3 4" xfId="2134" xr:uid="{00000000-0005-0000-0000-000092080000}"/>
    <cellStyle name="标题 3 5" xfId="2301" xr:uid="{00000000-0005-0000-0000-000039090000}"/>
    <cellStyle name="标题 3 6" xfId="2302" xr:uid="{00000000-0005-0000-0000-00003A090000}"/>
    <cellStyle name="标题 4 2" xfId="2304" xr:uid="{00000000-0005-0000-0000-00003C090000}"/>
    <cellStyle name="标题 4 2 2" xfId="2306" xr:uid="{00000000-0005-0000-0000-00003E090000}"/>
    <cellStyle name="标题 4 2 3" xfId="1602" xr:uid="{00000000-0005-0000-0000-00007E060000}"/>
    <cellStyle name="标题 4 2_3.2017全省支出" xfId="702" xr:uid="{00000000-0005-0000-0000-0000F0020000}"/>
    <cellStyle name="标题 4 3" xfId="760" xr:uid="{00000000-0005-0000-0000-00002A030000}"/>
    <cellStyle name="标题 4 3 2" xfId="2307" xr:uid="{00000000-0005-0000-0000-00003F090000}"/>
    <cellStyle name="标题 4 4" xfId="2311" xr:uid="{00000000-0005-0000-0000-000043090000}"/>
    <cellStyle name="标题 4 5" xfId="2313" xr:uid="{00000000-0005-0000-0000-000045090000}"/>
    <cellStyle name="标题 5" xfId="2316" xr:uid="{00000000-0005-0000-0000-000048090000}"/>
    <cellStyle name="标题 5 2" xfId="2319" xr:uid="{00000000-0005-0000-0000-00004B090000}"/>
    <cellStyle name="标题 5 3" xfId="837" xr:uid="{00000000-0005-0000-0000-000078030000}"/>
    <cellStyle name="标题 5_3.2017全省支出" xfId="2324" xr:uid="{00000000-0005-0000-0000-000050090000}"/>
    <cellStyle name="标题 6" xfId="1609" xr:uid="{00000000-0005-0000-0000-000085060000}"/>
    <cellStyle name="标题 6 2" xfId="2327" xr:uid="{00000000-0005-0000-0000-000053090000}"/>
    <cellStyle name="标题 7" xfId="2330" xr:uid="{00000000-0005-0000-0000-000056090000}"/>
    <cellStyle name="标题 8" xfId="2331" xr:uid="{00000000-0005-0000-0000-000057090000}"/>
    <cellStyle name="标题 8 2" xfId="2333" xr:uid="{00000000-0005-0000-0000-000059090000}"/>
    <cellStyle name="标题 9" xfId="2335" xr:uid="{00000000-0005-0000-0000-00005B090000}"/>
    <cellStyle name="标题 9 2" xfId="2339" xr:uid="{00000000-0005-0000-0000-00005F090000}"/>
    <cellStyle name="标题1" xfId="2343" xr:uid="{00000000-0005-0000-0000-000063090000}"/>
    <cellStyle name="标题1 2" xfId="2346" xr:uid="{00000000-0005-0000-0000-000066090000}"/>
    <cellStyle name="標準_N403TS印刷用" xfId="2350" xr:uid="{00000000-0005-0000-0000-00006A090000}"/>
    <cellStyle name="表标题" xfId="2156" xr:uid="{00000000-0005-0000-0000-0000A8080000}"/>
    <cellStyle name="表标题 2" xfId="1190" xr:uid="{00000000-0005-0000-0000-0000DC040000}"/>
    <cellStyle name="部门" xfId="2351" xr:uid="{00000000-0005-0000-0000-00006B090000}"/>
    <cellStyle name="部门 2" xfId="2353" xr:uid="{00000000-0005-0000-0000-00006D090000}"/>
    <cellStyle name="差 2" xfId="2355" xr:uid="{00000000-0005-0000-0000-00006F090000}"/>
    <cellStyle name="差 2 2" xfId="2356" xr:uid="{00000000-0005-0000-0000-000070090000}"/>
    <cellStyle name="差 2 3" xfId="2357" xr:uid="{00000000-0005-0000-0000-000071090000}"/>
    <cellStyle name="差 2 4" xfId="2358" xr:uid="{00000000-0005-0000-0000-000072090000}"/>
    <cellStyle name="差 2 4 2" xfId="2360" xr:uid="{00000000-0005-0000-0000-000074090000}"/>
    <cellStyle name="差 2 5" xfId="1647" xr:uid="{00000000-0005-0000-0000-0000AB060000}"/>
    <cellStyle name="差 2_3.2017全省支出" xfId="2362" xr:uid="{00000000-0005-0000-0000-000076090000}"/>
    <cellStyle name="差 3" xfId="956" xr:uid="{00000000-0005-0000-0000-0000F1030000}"/>
    <cellStyle name="差 3 2" xfId="2365" xr:uid="{00000000-0005-0000-0000-000079090000}"/>
    <cellStyle name="差 3 2 2" xfId="843" xr:uid="{00000000-0005-0000-0000-00007E030000}"/>
    <cellStyle name="差 3 3" xfId="2367" xr:uid="{00000000-0005-0000-0000-00007B090000}"/>
    <cellStyle name="差 3 3 2" xfId="2369" xr:uid="{00000000-0005-0000-0000-00007D090000}"/>
    <cellStyle name="差 3 4" xfId="2371" xr:uid="{00000000-0005-0000-0000-00007F090000}"/>
    <cellStyle name="差 4" xfId="2027" xr:uid="{00000000-0005-0000-0000-000027080000}"/>
    <cellStyle name="差_(财政总决算简表-2016年)收入导出数据" xfId="474" xr:uid="{00000000-0005-0000-0000-00000C020000}"/>
    <cellStyle name="差_(财政总决算简表-2016年)收入导出数据 2" xfId="48" xr:uid="{00000000-0005-0000-0000-000060000000}"/>
    <cellStyle name="差_00省级(打印)" xfId="215" xr:uid="{00000000-0005-0000-0000-000008010000}"/>
    <cellStyle name="差_00省级(打印) 2" xfId="2022" xr:uid="{00000000-0005-0000-0000-000022080000}"/>
    <cellStyle name="差_03昭通" xfId="1138" xr:uid="{00000000-0005-0000-0000-0000A7040000}"/>
    <cellStyle name="差_03昭通 2" xfId="1242" xr:uid="{00000000-0005-0000-0000-000010050000}"/>
    <cellStyle name="差_0502通海县" xfId="2373" xr:uid="{00000000-0005-0000-0000-000081090000}"/>
    <cellStyle name="差_0502通海县 2" xfId="2375" xr:uid="{00000000-0005-0000-0000-000083090000}"/>
    <cellStyle name="差_05潍坊" xfId="179" xr:uid="{00000000-0005-0000-0000-0000E3000000}"/>
    <cellStyle name="差_05潍坊 2" xfId="863" xr:uid="{00000000-0005-0000-0000-000092030000}"/>
    <cellStyle name="差_0605石屏县" xfId="2377" xr:uid="{00000000-0005-0000-0000-000085090000}"/>
    <cellStyle name="差_0605石屏县 2" xfId="2379" xr:uid="{00000000-0005-0000-0000-000087090000}"/>
    <cellStyle name="差_0605石屏县_2014省级收入12.2（更新后）" xfId="1707" xr:uid="{00000000-0005-0000-0000-0000E7060000}"/>
    <cellStyle name="差_0605石屏县_2014省级收入12.2（更新后） 2" xfId="2382" xr:uid="{00000000-0005-0000-0000-00008A090000}"/>
    <cellStyle name="差_0605石屏县_2014省级收入及财力12.12（更新后）" xfId="485" xr:uid="{00000000-0005-0000-0000-000017020000}"/>
    <cellStyle name="差_0605石屏县_2014省级收入及财力12.12（更新后） 2" xfId="1980" xr:uid="{00000000-0005-0000-0000-0000F8070000}"/>
    <cellStyle name="差_0605石屏县_财力性转移支付2010年预算参考数" xfId="2383" xr:uid="{00000000-0005-0000-0000-00008B090000}"/>
    <cellStyle name="差_0605石屏县_财力性转移支付2010年预算参考数 2" xfId="2384" xr:uid="{00000000-0005-0000-0000-00008C090000}"/>
    <cellStyle name="差_0605石屏县_省级财力12.12" xfId="2386" xr:uid="{00000000-0005-0000-0000-00008E090000}"/>
    <cellStyle name="差_0605石屏县_省级财力12.12 2" xfId="2389" xr:uid="{00000000-0005-0000-0000-000091090000}"/>
    <cellStyle name="差_07临沂" xfId="2392" xr:uid="{00000000-0005-0000-0000-000094090000}"/>
    <cellStyle name="差_07临沂 2" xfId="1323" xr:uid="{00000000-0005-0000-0000-000063050000}"/>
    <cellStyle name="差_07临沂 2 2" xfId="1134" xr:uid="{00000000-0005-0000-0000-0000A3040000}"/>
    <cellStyle name="差_09黑龙江" xfId="2116" xr:uid="{00000000-0005-0000-0000-000080080000}"/>
    <cellStyle name="差_09黑龙江 2" xfId="2394" xr:uid="{00000000-0005-0000-0000-000096090000}"/>
    <cellStyle name="差_09黑龙江_2014省级收入12.2（更新后）" xfId="2395" xr:uid="{00000000-0005-0000-0000-000097090000}"/>
    <cellStyle name="差_09黑龙江_2014省级收入12.2（更新后） 2" xfId="2396" xr:uid="{00000000-0005-0000-0000-000098090000}"/>
    <cellStyle name="差_09黑龙江_2014省级收入及财力12.12（更新后）" xfId="2397" xr:uid="{00000000-0005-0000-0000-000099090000}"/>
    <cellStyle name="差_09黑龙江_2014省级收入及财力12.12（更新后） 2" xfId="2399" xr:uid="{00000000-0005-0000-0000-00009B090000}"/>
    <cellStyle name="差_09黑龙江_财力性转移支付2010年预算参考数" xfId="1427" xr:uid="{00000000-0005-0000-0000-0000CB050000}"/>
    <cellStyle name="差_09黑龙江_财力性转移支付2010年预算参考数 2" xfId="2400" xr:uid="{00000000-0005-0000-0000-00009C090000}"/>
    <cellStyle name="差_09黑龙江_省级财力12.12" xfId="2401" xr:uid="{00000000-0005-0000-0000-00009D090000}"/>
    <cellStyle name="差_09黑龙江_省级财力12.12 2" xfId="1719" xr:uid="{00000000-0005-0000-0000-0000F3060000}"/>
    <cellStyle name="差_1" xfId="1152" xr:uid="{00000000-0005-0000-0000-0000B5040000}"/>
    <cellStyle name="差_1 2" xfId="2402" xr:uid="{00000000-0005-0000-0000-00009E090000}"/>
    <cellStyle name="差_1_2014省级收入12.2（更新后）" xfId="2406" xr:uid="{00000000-0005-0000-0000-0000A2090000}"/>
    <cellStyle name="差_1_2014省级收入12.2（更新后） 2" xfId="2409" xr:uid="{00000000-0005-0000-0000-0000A5090000}"/>
    <cellStyle name="差_1_2014省级收入及财力12.12（更新后）" xfId="2282" xr:uid="{00000000-0005-0000-0000-000026090000}"/>
    <cellStyle name="差_1_2014省级收入及财力12.12（更新后） 2" xfId="2411" xr:uid="{00000000-0005-0000-0000-0000A7090000}"/>
    <cellStyle name="差_1_财力性转移支付2010年预算参考数" xfId="1359" xr:uid="{00000000-0005-0000-0000-000087050000}"/>
    <cellStyle name="差_1_财力性转移支付2010年预算参考数 2" xfId="491" xr:uid="{00000000-0005-0000-0000-00001D020000}"/>
    <cellStyle name="差_1_省级财力12.12" xfId="2413" xr:uid="{00000000-0005-0000-0000-0000A9090000}"/>
    <cellStyle name="差_1_省级财力12.12 2" xfId="2415" xr:uid="{00000000-0005-0000-0000-0000AB090000}"/>
    <cellStyle name="差_1110洱源县" xfId="2417" xr:uid="{00000000-0005-0000-0000-0000AD090000}"/>
    <cellStyle name="差_1110洱源县 2" xfId="2418" xr:uid="{00000000-0005-0000-0000-0000AE090000}"/>
    <cellStyle name="差_1110洱源县_2014省级收入12.2（更新后）" xfId="355" xr:uid="{00000000-0005-0000-0000-000094010000}"/>
    <cellStyle name="差_1110洱源县_2014省级收入12.2（更新后） 2" xfId="2422" xr:uid="{00000000-0005-0000-0000-0000B2090000}"/>
    <cellStyle name="差_1110洱源县_2014省级收入及财力12.12（更新后）" xfId="1074" xr:uid="{00000000-0005-0000-0000-000067040000}"/>
    <cellStyle name="差_1110洱源县_2014省级收入及财力12.12（更新后） 2" xfId="1196" xr:uid="{00000000-0005-0000-0000-0000E2040000}"/>
    <cellStyle name="差_1110洱源县_财力性转移支付2010年预算参考数" xfId="231" xr:uid="{00000000-0005-0000-0000-000018010000}"/>
    <cellStyle name="差_1110洱源县_财力性转移支付2010年预算参考数 2" xfId="1033" xr:uid="{00000000-0005-0000-0000-00003E040000}"/>
    <cellStyle name="差_1110洱源县_省级财力12.12" xfId="2423" xr:uid="{00000000-0005-0000-0000-0000B3090000}"/>
    <cellStyle name="差_1110洱源县_省级财力12.12 2" xfId="514" xr:uid="{00000000-0005-0000-0000-000034020000}"/>
    <cellStyle name="差_11大理" xfId="2424" xr:uid="{00000000-0005-0000-0000-0000B4090000}"/>
    <cellStyle name="差_11大理 2" xfId="2427" xr:uid="{00000000-0005-0000-0000-0000B7090000}"/>
    <cellStyle name="差_11大理_2014省级收入12.2（更新后）" xfId="2430" xr:uid="{00000000-0005-0000-0000-0000BA090000}"/>
    <cellStyle name="差_11大理_2014省级收入12.2（更新后） 2" xfId="2432" xr:uid="{00000000-0005-0000-0000-0000BC090000}"/>
    <cellStyle name="差_11大理_2014省级收入及财力12.12（更新后）" xfId="2435" xr:uid="{00000000-0005-0000-0000-0000BF090000}"/>
    <cellStyle name="差_11大理_2014省级收入及财力12.12（更新后） 2" xfId="2436" xr:uid="{00000000-0005-0000-0000-0000C0090000}"/>
    <cellStyle name="差_11大理_财力性转移支付2010年预算参考数" xfId="2440" xr:uid="{00000000-0005-0000-0000-0000C4090000}"/>
    <cellStyle name="差_11大理_财力性转移支付2010年预算参考数 2" xfId="2444" xr:uid="{00000000-0005-0000-0000-0000C8090000}"/>
    <cellStyle name="差_11大理_省级财力12.12" xfId="1041" xr:uid="{00000000-0005-0000-0000-000046040000}"/>
    <cellStyle name="差_11大理_省级财力12.12 2" xfId="2445" xr:uid="{00000000-0005-0000-0000-0000C9090000}"/>
    <cellStyle name="差_12滨州" xfId="1444" xr:uid="{00000000-0005-0000-0000-0000DC050000}"/>
    <cellStyle name="差_12滨州 2" xfId="129" xr:uid="{00000000-0005-0000-0000-0000B1000000}"/>
    <cellStyle name="差_12滨州 2 2" xfId="1336" xr:uid="{00000000-0005-0000-0000-000070050000}"/>
    <cellStyle name="差_12滨州_2014省级收入12.2（更新后）" xfId="265" xr:uid="{00000000-0005-0000-0000-00003A010000}"/>
    <cellStyle name="差_12滨州_2014省级收入12.2（更新后） 2" xfId="2256" xr:uid="{00000000-0005-0000-0000-00000C090000}"/>
    <cellStyle name="差_12滨州_2014省级收入及财力12.12（更新后）" xfId="2446" xr:uid="{00000000-0005-0000-0000-0000CA090000}"/>
    <cellStyle name="差_12滨州_2014省级收入及财力12.12（更新后） 2" xfId="2448" xr:uid="{00000000-0005-0000-0000-0000CC090000}"/>
    <cellStyle name="差_12滨州_财力性转移支付2010年预算参考数" xfId="1049" xr:uid="{00000000-0005-0000-0000-00004E040000}"/>
    <cellStyle name="差_12滨州_财力性转移支付2010年预算参考数 2" xfId="2259" xr:uid="{00000000-0005-0000-0000-00000F090000}"/>
    <cellStyle name="差_12滨州_省级财力12.12" xfId="2272" xr:uid="{00000000-0005-0000-0000-00001C090000}"/>
    <cellStyle name="差_12滨州_省级财力12.12 2" xfId="716" xr:uid="{00000000-0005-0000-0000-0000FE020000}"/>
    <cellStyle name="差_14安徽" xfId="2451" xr:uid="{00000000-0005-0000-0000-0000CF090000}"/>
    <cellStyle name="差_14安徽 2" xfId="445" xr:uid="{00000000-0005-0000-0000-0000EF010000}"/>
    <cellStyle name="差_14安徽_2014省级收入12.2（更新后）" xfId="2452" xr:uid="{00000000-0005-0000-0000-0000D0090000}"/>
    <cellStyle name="差_14安徽_2014省级收入12.2（更新后） 2" xfId="132" xr:uid="{00000000-0005-0000-0000-0000B4000000}"/>
    <cellStyle name="差_14安徽_2014省级收入及财力12.12（更新后）" xfId="1255" xr:uid="{00000000-0005-0000-0000-00001D050000}"/>
    <cellStyle name="差_14安徽_2014省级收入及财力12.12（更新后） 2" xfId="2454" xr:uid="{00000000-0005-0000-0000-0000D2090000}"/>
    <cellStyle name="差_14安徽_财力性转移支付2010年预算参考数" xfId="2344" xr:uid="{00000000-0005-0000-0000-000064090000}"/>
    <cellStyle name="差_14安徽_财力性转移支付2010年预算参考数 2" xfId="2347" xr:uid="{00000000-0005-0000-0000-000067090000}"/>
    <cellStyle name="差_14安徽_省级财力12.12" xfId="613" xr:uid="{00000000-0005-0000-0000-000097020000}"/>
    <cellStyle name="差_14安徽_省级财力12.12 2" xfId="622" xr:uid="{00000000-0005-0000-0000-0000A0020000}"/>
    <cellStyle name="差_1604月报" xfId="2456" xr:uid="{00000000-0005-0000-0000-0000D4090000}"/>
    <cellStyle name="差_1604月报 2" xfId="393" xr:uid="{00000000-0005-0000-0000-0000BA010000}"/>
    <cellStyle name="差_2" xfId="2459" xr:uid="{00000000-0005-0000-0000-0000D7090000}"/>
    <cellStyle name="差_2 2" xfId="2460" xr:uid="{00000000-0005-0000-0000-0000D8090000}"/>
    <cellStyle name="差_2.2017全省收入" xfId="2462" xr:uid="{00000000-0005-0000-0000-0000DA090000}"/>
    <cellStyle name="差_2.2017全省收入 2" xfId="1498" xr:uid="{00000000-0005-0000-0000-000012060000}"/>
    <cellStyle name="差_2_2014省级收入12.2（更新后）" xfId="1351" xr:uid="{00000000-0005-0000-0000-00007F050000}"/>
    <cellStyle name="差_2_2014省级收入12.2（更新后） 2" xfId="2464" xr:uid="{00000000-0005-0000-0000-0000DC090000}"/>
    <cellStyle name="差_2_2014省级收入及财力12.12（更新后）" xfId="2467" xr:uid="{00000000-0005-0000-0000-0000DF090000}"/>
    <cellStyle name="差_2_2014省级收入及财力12.12（更新后） 2" xfId="1206" xr:uid="{00000000-0005-0000-0000-0000EC040000}"/>
    <cellStyle name="差_2_财力性转移支付2010年预算参考数" xfId="153" xr:uid="{00000000-0005-0000-0000-0000C9000000}"/>
    <cellStyle name="差_2_财力性转移支付2010年预算参考数 2" xfId="2470" xr:uid="{00000000-0005-0000-0000-0000E2090000}"/>
    <cellStyle name="差_2_省级财力12.12" xfId="1171" xr:uid="{00000000-0005-0000-0000-0000C8040000}"/>
    <cellStyle name="差_2_省级财力12.12 2" xfId="2473" xr:uid="{00000000-0005-0000-0000-0000E5090000}"/>
    <cellStyle name="差_20 2007年河南结算单" xfId="2475" xr:uid="{00000000-0005-0000-0000-0000E7090000}"/>
    <cellStyle name="差_20 2007年河南结算单 2" xfId="2478" xr:uid="{00000000-0005-0000-0000-0000EA090000}"/>
    <cellStyle name="差_20 2007年河南结算单 3" xfId="2480" xr:uid="{00000000-0005-0000-0000-0000EC090000}"/>
    <cellStyle name="差_20 2007年河南结算单_2013省级预算附表" xfId="598" xr:uid="{00000000-0005-0000-0000-000088020000}"/>
    <cellStyle name="差_20 2007年河南结算单_2013省级预算附表 2" xfId="2481" xr:uid="{00000000-0005-0000-0000-0000ED090000}"/>
    <cellStyle name="差_20 2007年河南结算单_2014省级收入12.2（更新后）" xfId="2483" xr:uid="{00000000-0005-0000-0000-0000EF090000}"/>
    <cellStyle name="差_20 2007年河南结算单_2014省级收入12.2（更新后） 2" xfId="509" xr:uid="{00000000-0005-0000-0000-00002F020000}"/>
    <cellStyle name="差_20 2007年河南结算单_2014省级收入及财力12.12（更新后）" xfId="2486" xr:uid="{00000000-0005-0000-0000-0000F2090000}"/>
    <cellStyle name="差_20 2007年河南结算单_2014省级收入及财力12.12（更新后） 2" xfId="2488" xr:uid="{00000000-0005-0000-0000-0000F4090000}"/>
    <cellStyle name="差_20 2007年河南结算单_2017年常委会" xfId="2303" xr:uid="{00000000-0005-0000-0000-00003B090000}"/>
    <cellStyle name="差_20 2007年河南结算单_2017年预算草案（债务）" xfId="2489" xr:uid="{00000000-0005-0000-0000-0000F5090000}"/>
    <cellStyle name="差_20 2007年河南结算单_附表1-6" xfId="2317" xr:uid="{00000000-0005-0000-0000-000049090000}"/>
    <cellStyle name="差_20 2007年河南结算单_附表1-6 2" xfId="2320" xr:uid="{00000000-0005-0000-0000-00004C090000}"/>
    <cellStyle name="差_20 2007年河南结算单_基金汇总" xfId="2492" xr:uid="{00000000-0005-0000-0000-0000F8090000}"/>
    <cellStyle name="差_20 2007年河南结算单_省级财力12.12" xfId="2494" xr:uid="{00000000-0005-0000-0000-0000FA090000}"/>
    <cellStyle name="差_20 2007年河南结算单_省级财力12.12 2" xfId="2497" xr:uid="{00000000-0005-0000-0000-0000FD090000}"/>
    <cellStyle name="差_20 2007年河南结算单_收入汇总" xfId="498" xr:uid="{00000000-0005-0000-0000-000024020000}"/>
    <cellStyle name="差_20 2007年河南结算单_支出汇总" xfId="2500" xr:uid="{00000000-0005-0000-0000-0000000A0000}"/>
    <cellStyle name="差_2006年22湖南" xfId="237" xr:uid="{00000000-0005-0000-0000-00001E010000}"/>
    <cellStyle name="差_2006年22湖南 2" xfId="2502" xr:uid="{00000000-0005-0000-0000-0000020A0000}"/>
    <cellStyle name="差_2006年22湖南 2 2" xfId="741" xr:uid="{00000000-0005-0000-0000-000017030000}"/>
    <cellStyle name="差_2006年22湖南_2014省级收入12.2（更新后）" xfId="2447" xr:uid="{00000000-0005-0000-0000-0000CB090000}"/>
    <cellStyle name="差_2006年22湖南_2014省级收入12.2（更新后） 2" xfId="2450" xr:uid="{00000000-0005-0000-0000-0000CE090000}"/>
    <cellStyle name="差_2006年22湖南_2014省级收入及财力12.12（更新后）" xfId="2504" xr:uid="{00000000-0005-0000-0000-0000040A0000}"/>
    <cellStyle name="差_2006年22湖南_2014省级收入及财力12.12（更新后） 2" xfId="240" xr:uid="{00000000-0005-0000-0000-000021010000}"/>
    <cellStyle name="差_2006年22湖南_财力性转移支付2010年预算参考数" xfId="2505" xr:uid="{00000000-0005-0000-0000-0000050A0000}"/>
    <cellStyle name="差_2006年22湖南_财力性转移支付2010年预算参考数 2" xfId="1113" xr:uid="{00000000-0005-0000-0000-00008E040000}"/>
    <cellStyle name="差_2006年22湖南_省级财力12.12" xfId="177" xr:uid="{00000000-0005-0000-0000-0000E1000000}"/>
    <cellStyle name="差_2006年22湖南_省级财力12.12 2" xfId="2506" xr:uid="{00000000-0005-0000-0000-0000060A0000}"/>
    <cellStyle name="差_2006年27重庆" xfId="1623" xr:uid="{00000000-0005-0000-0000-000093060000}"/>
    <cellStyle name="差_2006年27重庆 2" xfId="1626" xr:uid="{00000000-0005-0000-0000-000096060000}"/>
    <cellStyle name="差_2006年27重庆 2 2" xfId="2507" xr:uid="{00000000-0005-0000-0000-0000070A0000}"/>
    <cellStyle name="差_2006年27重庆_2014省级收入12.2（更新后）" xfId="2511" xr:uid="{00000000-0005-0000-0000-00000B0A0000}"/>
    <cellStyle name="差_2006年27重庆_2014省级收入12.2（更新后） 2" xfId="2514" xr:uid="{00000000-0005-0000-0000-00000E0A0000}"/>
    <cellStyle name="差_2006年27重庆_2014省级收入及财力12.12（更新后）" xfId="127" xr:uid="{00000000-0005-0000-0000-0000AF000000}"/>
    <cellStyle name="差_2006年27重庆_2014省级收入及财力12.12（更新后） 2" xfId="1339" xr:uid="{00000000-0005-0000-0000-000073050000}"/>
    <cellStyle name="差_2006年27重庆_财力性转移支付2010年预算参考数" xfId="212" xr:uid="{00000000-0005-0000-0000-000005010000}"/>
    <cellStyle name="差_2006年27重庆_财力性转移支付2010年预算参考数 2" xfId="2517" xr:uid="{00000000-0005-0000-0000-0000110A0000}"/>
    <cellStyle name="差_2006年27重庆_省级财力12.12" xfId="2521" xr:uid="{00000000-0005-0000-0000-0000150A0000}"/>
    <cellStyle name="差_2006年27重庆_省级财力12.12 2" xfId="2525" xr:uid="{00000000-0005-0000-0000-0000190A0000}"/>
    <cellStyle name="差_2006年28四川" xfId="53" xr:uid="{00000000-0005-0000-0000-000065000000}"/>
    <cellStyle name="差_2006年28四川 2" xfId="2526" xr:uid="{00000000-0005-0000-0000-00001A0A0000}"/>
    <cellStyle name="差_2006年28四川 2 2" xfId="2529" xr:uid="{00000000-0005-0000-0000-00001D0A0000}"/>
    <cellStyle name="差_2006年28四川_2014省级收入12.2（更新后）" xfId="571" xr:uid="{00000000-0005-0000-0000-00006D020000}"/>
    <cellStyle name="差_2006年28四川_2014省级收入12.2（更新后） 2" xfId="1548" xr:uid="{00000000-0005-0000-0000-000046060000}"/>
    <cellStyle name="差_2006年28四川_2014省级收入及财力12.12（更新后）" xfId="2026" xr:uid="{00000000-0005-0000-0000-000026080000}"/>
    <cellStyle name="差_2006年28四川_2014省级收入及财力12.12（更新后） 2" xfId="787" xr:uid="{00000000-0005-0000-0000-000046030000}"/>
    <cellStyle name="差_2006年28四川_财力性转移支付2010年预算参考数" xfId="1793" xr:uid="{00000000-0005-0000-0000-00003D070000}"/>
    <cellStyle name="差_2006年28四川_财力性转移支付2010年预算参考数 2" xfId="2530" xr:uid="{00000000-0005-0000-0000-00001E0A0000}"/>
    <cellStyle name="差_2006年28四川_省级财力12.12" xfId="720" xr:uid="{00000000-0005-0000-0000-000002030000}"/>
    <cellStyle name="差_2006年28四川_省级财力12.12 2" xfId="1970" xr:uid="{00000000-0005-0000-0000-0000EE070000}"/>
    <cellStyle name="差_2006年30云南" xfId="1077" xr:uid="{00000000-0005-0000-0000-00006A040000}"/>
    <cellStyle name="差_2006年30云南 2" xfId="634" xr:uid="{00000000-0005-0000-0000-0000AC020000}"/>
    <cellStyle name="差_2006年30云南 2 2" xfId="1214" xr:uid="{00000000-0005-0000-0000-0000F4040000}"/>
    <cellStyle name="差_2006年33甘肃" xfId="1381" xr:uid="{00000000-0005-0000-0000-00009D050000}"/>
    <cellStyle name="差_2006年33甘肃 2" xfId="1384" xr:uid="{00000000-0005-0000-0000-0000A0050000}"/>
    <cellStyle name="差_2006年34青海" xfId="2533" xr:uid="{00000000-0005-0000-0000-0000210A0000}"/>
    <cellStyle name="差_2006年34青海 2" xfId="2535" xr:uid="{00000000-0005-0000-0000-0000230A0000}"/>
    <cellStyle name="差_2006年34青海 2 2" xfId="209" xr:uid="{00000000-0005-0000-0000-000002010000}"/>
    <cellStyle name="差_2006年34青海_2014省级收入12.2（更新后）" xfId="2536" xr:uid="{00000000-0005-0000-0000-0000240A0000}"/>
    <cellStyle name="差_2006年34青海_2014省级收入12.2（更新后） 2" xfId="1265" xr:uid="{00000000-0005-0000-0000-000027050000}"/>
    <cellStyle name="差_2006年34青海_2014省级收入及财力12.12（更新后）" xfId="2540" xr:uid="{00000000-0005-0000-0000-0000280A0000}"/>
    <cellStyle name="差_2006年34青海_2014省级收入及财力12.12（更新后） 2" xfId="2051" xr:uid="{00000000-0005-0000-0000-00003F080000}"/>
    <cellStyle name="差_2006年34青海_财力性转移支付2010年预算参考数" xfId="137" xr:uid="{00000000-0005-0000-0000-0000B9000000}"/>
    <cellStyle name="差_2006年34青海_财力性转移支付2010年预算参考数 2" xfId="2541" xr:uid="{00000000-0005-0000-0000-0000290A0000}"/>
    <cellStyle name="差_2006年34青海_省级财力12.12" xfId="630" xr:uid="{00000000-0005-0000-0000-0000A8020000}"/>
    <cellStyle name="差_2006年34青海_省级财力12.12 2" xfId="2545" xr:uid="{00000000-0005-0000-0000-00002D0A0000}"/>
    <cellStyle name="差_2006年全省财力计算表（中央、决算）" xfId="2547" xr:uid="{00000000-0005-0000-0000-00002F0A0000}"/>
    <cellStyle name="差_2006年全省财力计算表（中央、决算） 2" xfId="2548" xr:uid="{00000000-0005-0000-0000-0000300A0000}"/>
    <cellStyle name="差_2006年水利统计指标统计表" xfId="426" xr:uid="{00000000-0005-0000-0000-0000DC010000}"/>
    <cellStyle name="差_2006年水利统计指标统计表 2" xfId="2551" xr:uid="{00000000-0005-0000-0000-0000330A0000}"/>
    <cellStyle name="差_2006年水利统计指标统计表_2014省级收入12.2（更新后）" xfId="1284" xr:uid="{00000000-0005-0000-0000-00003B050000}"/>
    <cellStyle name="差_2006年水利统计指标统计表_2014省级收入12.2（更新后） 2" xfId="2552" xr:uid="{00000000-0005-0000-0000-0000340A0000}"/>
    <cellStyle name="差_2006年水利统计指标统计表_2014省级收入及财力12.12（更新后）" xfId="1789" xr:uid="{00000000-0005-0000-0000-000039070000}"/>
    <cellStyle name="差_2006年水利统计指标统计表_2014省级收入及财力12.12（更新后） 2" xfId="2555" xr:uid="{00000000-0005-0000-0000-0000370A0000}"/>
    <cellStyle name="差_2006年水利统计指标统计表_财力性转移支付2010年预算参考数" xfId="1752" xr:uid="{00000000-0005-0000-0000-000014070000}"/>
    <cellStyle name="差_2006年水利统计指标统计表_财力性转移支付2010年预算参考数 2" xfId="2560" xr:uid="{00000000-0005-0000-0000-00003C0A0000}"/>
    <cellStyle name="差_2006年水利统计指标统计表_省级财力12.12" xfId="2561" xr:uid="{00000000-0005-0000-0000-00003D0A0000}"/>
    <cellStyle name="差_2006年水利统计指标统计表_省级财力12.12 2" xfId="2562" xr:uid="{00000000-0005-0000-0000-00003E0A0000}"/>
    <cellStyle name="差_2007结算与财力(6.2)" xfId="2563" xr:uid="{00000000-0005-0000-0000-00003F0A0000}"/>
    <cellStyle name="差_2007结算与财力(6.2)_2017年常委会" xfId="1731" xr:uid="{00000000-0005-0000-0000-0000FF060000}"/>
    <cellStyle name="差_2007结算与财力(6.2)_基金汇总" xfId="1050" xr:uid="{00000000-0005-0000-0000-00004F040000}"/>
    <cellStyle name="差_2007结算与财力(6.2)_收入汇总" xfId="2252" xr:uid="{00000000-0005-0000-0000-000008090000}"/>
    <cellStyle name="差_2007结算与财力(6.2)_支出汇总" xfId="2564" xr:uid="{00000000-0005-0000-0000-0000400A0000}"/>
    <cellStyle name="差_2007年结算已定项目对账单" xfId="2565" xr:uid="{00000000-0005-0000-0000-0000410A0000}"/>
    <cellStyle name="差_2007年结算已定项目对账单 2" xfId="2566" xr:uid="{00000000-0005-0000-0000-0000420A0000}"/>
    <cellStyle name="差_2007年结算已定项目对账单 3" xfId="2569" xr:uid="{00000000-0005-0000-0000-0000450A0000}"/>
    <cellStyle name="差_2007年结算已定项目对账单_2013省级预算附表" xfId="2570" xr:uid="{00000000-0005-0000-0000-0000460A0000}"/>
    <cellStyle name="差_2007年结算已定项目对账单_2013省级预算附表 2" xfId="2572" xr:uid="{00000000-0005-0000-0000-0000480A0000}"/>
    <cellStyle name="差_2007年结算已定项目对账单_2014省级收入12.2（更新后）" xfId="2391" xr:uid="{00000000-0005-0000-0000-000093090000}"/>
    <cellStyle name="差_2007年结算已定项目对账单_2014省级收入12.2（更新后） 2" xfId="1324" xr:uid="{00000000-0005-0000-0000-000064050000}"/>
    <cellStyle name="差_2007年结算已定项目对账单_2014省级收入及财力12.12（更新后）" xfId="2574" xr:uid="{00000000-0005-0000-0000-00004A0A0000}"/>
    <cellStyle name="差_2007年结算已定项目对账单_2014省级收入及财力12.12（更新后） 2" xfId="2577" xr:uid="{00000000-0005-0000-0000-00004D0A0000}"/>
    <cellStyle name="差_2007年结算已定项目对账单_2017年常委会" xfId="2186" xr:uid="{00000000-0005-0000-0000-0000C6080000}"/>
    <cellStyle name="差_2007年结算已定项目对账单_2017年预算草案（债务）" xfId="2578" xr:uid="{00000000-0005-0000-0000-00004E0A0000}"/>
    <cellStyle name="差_2007年结算已定项目对账单_附表1-6" xfId="2441" xr:uid="{00000000-0005-0000-0000-0000C5090000}"/>
    <cellStyle name="差_2007年结算已定项目对账单_附表1-6 2" xfId="2580" xr:uid="{00000000-0005-0000-0000-0000500A0000}"/>
    <cellStyle name="差_2007年结算已定项目对账单_基金汇总" xfId="1668" xr:uid="{00000000-0005-0000-0000-0000C0060000}"/>
    <cellStyle name="差_2007年结算已定项目对账单_省级财力12.12" xfId="1511" xr:uid="{00000000-0005-0000-0000-00001F060000}"/>
    <cellStyle name="差_2007年结算已定项目对账单_省级财力12.12 2" xfId="253" xr:uid="{00000000-0005-0000-0000-00002E010000}"/>
    <cellStyle name="差_2007年结算已定项目对账单_收入汇总" xfId="2582" xr:uid="{00000000-0005-0000-0000-0000520A0000}"/>
    <cellStyle name="差_2007年结算已定项目对账单_支出汇总" xfId="2583" xr:uid="{00000000-0005-0000-0000-0000530A0000}"/>
    <cellStyle name="差_2007年收支情况及2008年收支预计表(汇总表)" xfId="1292" xr:uid="{00000000-0005-0000-0000-000044050000}"/>
    <cellStyle name="差_2007年收支情况及2008年收支预计表(汇总表) 2" xfId="2587" xr:uid="{00000000-0005-0000-0000-0000570A0000}"/>
    <cellStyle name="差_2007年收支情况及2008年收支预计表(汇总表)_2014省级收入12.2（更新后）" xfId="886" xr:uid="{00000000-0005-0000-0000-0000A9030000}"/>
    <cellStyle name="差_2007年收支情况及2008年收支预计表(汇总表)_2014省级收入12.2（更新后） 2" xfId="2594" xr:uid="{00000000-0005-0000-0000-00005E0A0000}"/>
    <cellStyle name="差_2007年收支情况及2008年收支预计表(汇总表)_2014省级收入及财力12.12（更新后）" xfId="1824" xr:uid="{00000000-0005-0000-0000-00005C070000}"/>
    <cellStyle name="差_2007年收支情况及2008年收支预计表(汇总表)_2014省级收入及财力12.12（更新后） 2" xfId="2597" xr:uid="{00000000-0005-0000-0000-0000610A0000}"/>
    <cellStyle name="差_2007年收支情况及2008年收支预计表(汇总表)_财力性转移支付2010年预算参考数" xfId="2600" xr:uid="{00000000-0005-0000-0000-0000640A0000}"/>
    <cellStyle name="差_2007年收支情况及2008年收支预计表(汇总表)_财力性转移支付2010年预算参考数 2" xfId="2512" xr:uid="{00000000-0005-0000-0000-00000C0A0000}"/>
    <cellStyle name="差_2007年收支情况及2008年收支预计表(汇总表)_省级财力12.12" xfId="2603" xr:uid="{00000000-0005-0000-0000-0000670A0000}"/>
    <cellStyle name="差_2007年收支情况及2008年收支预计表(汇总表)_省级财力12.12 2" xfId="2604" xr:uid="{00000000-0005-0000-0000-0000680A0000}"/>
    <cellStyle name="差_2007年一般预算支出剔除" xfId="2006" xr:uid="{00000000-0005-0000-0000-000012080000}"/>
    <cellStyle name="差_2007年一般预算支出剔除 2" xfId="1958" xr:uid="{00000000-0005-0000-0000-0000E2070000}"/>
    <cellStyle name="差_2007年一般预算支出剔除_2014省级收入12.2（更新后）" xfId="2605" xr:uid="{00000000-0005-0000-0000-0000690A0000}"/>
    <cellStyle name="差_2007年一般预算支出剔除_2014省级收入12.2（更新后） 2" xfId="2608" xr:uid="{00000000-0005-0000-0000-00006C0A0000}"/>
    <cellStyle name="差_2007年一般预算支出剔除_2014省级收入及财力12.12（更新后）" xfId="2609" xr:uid="{00000000-0005-0000-0000-00006D0A0000}"/>
    <cellStyle name="差_2007年一般预算支出剔除_2014省级收入及财力12.12（更新后） 2" xfId="2611" xr:uid="{00000000-0005-0000-0000-00006F0A0000}"/>
    <cellStyle name="差_2007年一般预算支出剔除_财力性转移支付2010年预算参考数" xfId="2612" xr:uid="{00000000-0005-0000-0000-0000700A0000}"/>
    <cellStyle name="差_2007年一般预算支出剔除_财力性转移支付2010年预算参考数 2" xfId="1954" xr:uid="{00000000-0005-0000-0000-0000DE070000}"/>
    <cellStyle name="差_2007年一般预算支出剔除_省级财力12.12" xfId="2614" xr:uid="{00000000-0005-0000-0000-0000720A0000}"/>
    <cellStyle name="差_2007年一般预算支出剔除_省级财力12.12 2" xfId="2618" xr:uid="{00000000-0005-0000-0000-0000760A0000}"/>
    <cellStyle name="差_2007年中央财政与河南省财政年终决算结算单" xfId="560" xr:uid="{00000000-0005-0000-0000-000062020000}"/>
    <cellStyle name="差_2007年中央财政与河南省财政年终决算结算单 2" xfId="2620" xr:uid="{00000000-0005-0000-0000-0000780A0000}"/>
    <cellStyle name="差_2007年中央财政与河南省财政年终决算结算单 3" xfId="2621" xr:uid="{00000000-0005-0000-0000-0000790A0000}"/>
    <cellStyle name="差_2007年中央财政与河南省财政年终决算结算单_2013省级预算附表" xfId="2623" xr:uid="{00000000-0005-0000-0000-00007B0A0000}"/>
    <cellStyle name="差_2007年中央财政与河南省财政年终决算结算单_2013省级预算附表 2" xfId="2624" xr:uid="{00000000-0005-0000-0000-00007C0A0000}"/>
    <cellStyle name="差_2007年中央财政与河南省财政年终决算结算单_2014省级收入12.2（更新后）" xfId="2588" xr:uid="{00000000-0005-0000-0000-0000580A0000}"/>
    <cellStyle name="差_2007年中央财政与河南省财政年终决算结算单_2014省级收入12.2（更新后） 2" xfId="707" xr:uid="{00000000-0005-0000-0000-0000F5020000}"/>
    <cellStyle name="差_2007年中央财政与河南省财政年终决算结算单_2014省级收入及财力12.12（更新后）" xfId="2359" xr:uid="{00000000-0005-0000-0000-000073090000}"/>
    <cellStyle name="差_2007年中央财政与河南省财政年终决算结算单_2014省级收入及财力12.12（更新后） 2" xfId="2361" xr:uid="{00000000-0005-0000-0000-000075090000}"/>
    <cellStyle name="差_2007年中央财政与河南省财政年终决算结算单_2017年常委会" xfId="2627" xr:uid="{00000000-0005-0000-0000-00007F0A0000}"/>
    <cellStyle name="差_2007年中央财政与河南省财政年终决算结算单_2017年预算草案（债务）" xfId="2628" xr:uid="{00000000-0005-0000-0000-0000800A0000}"/>
    <cellStyle name="差_2007年中央财政与河南省财政年终决算结算单_附表1-6" xfId="2631" xr:uid="{00000000-0005-0000-0000-0000830A0000}"/>
    <cellStyle name="差_2007年中央财政与河南省财政年终决算结算单_附表1-6 2" xfId="2634" xr:uid="{00000000-0005-0000-0000-0000860A0000}"/>
    <cellStyle name="差_2007年中央财政与河南省财政年终决算结算单_基金汇总" xfId="1559" xr:uid="{00000000-0005-0000-0000-000051060000}"/>
    <cellStyle name="差_2007年中央财政与河南省财政年终决算结算单_省级财力12.12" xfId="1519" xr:uid="{00000000-0005-0000-0000-000027060000}"/>
    <cellStyle name="差_2007年中央财政与河南省财政年终决算结算单_省级财力12.12 2" xfId="2635" xr:uid="{00000000-0005-0000-0000-0000870A0000}"/>
    <cellStyle name="差_2007年中央财政与河南省财政年终决算结算单_收入汇总" xfId="2508" xr:uid="{00000000-0005-0000-0000-0000080A0000}"/>
    <cellStyle name="差_2007年中央财政与河南省财政年终决算结算单_支出汇总" xfId="675" xr:uid="{00000000-0005-0000-0000-0000D5020000}"/>
    <cellStyle name="差_2007一般预算支出口径剔除表" xfId="81" xr:uid="{00000000-0005-0000-0000-000081000000}"/>
    <cellStyle name="差_2007一般预算支出口径剔除表 2" xfId="335" xr:uid="{00000000-0005-0000-0000-000080010000}"/>
    <cellStyle name="差_2007一般预算支出口径剔除表_2014省级收入12.2（更新后）" xfId="2636" xr:uid="{00000000-0005-0000-0000-0000880A0000}"/>
    <cellStyle name="差_2007一般预算支出口径剔除表_2014省级收入12.2（更新后） 2" xfId="1896" xr:uid="{00000000-0005-0000-0000-0000A4070000}"/>
    <cellStyle name="差_2007一般预算支出口径剔除表_2014省级收入及财力12.12（更新后）" xfId="2637" xr:uid="{00000000-0005-0000-0000-0000890A0000}"/>
    <cellStyle name="差_2007一般预算支出口径剔除表_2014省级收入及财力12.12（更新后） 2" xfId="2638" xr:uid="{00000000-0005-0000-0000-00008A0A0000}"/>
    <cellStyle name="差_2007一般预算支出口径剔除表_财力性转移支付2010年预算参考数" xfId="1390" xr:uid="{00000000-0005-0000-0000-0000A6050000}"/>
    <cellStyle name="差_2007一般预算支出口径剔除表_财力性转移支付2010年预算参考数 2" xfId="2640" xr:uid="{00000000-0005-0000-0000-00008C0A0000}"/>
    <cellStyle name="差_2007一般预算支出口径剔除表_省级财力12.12" xfId="487" xr:uid="{00000000-0005-0000-0000-000019020000}"/>
    <cellStyle name="差_2007一般预算支出口径剔除表_省级财力12.12 2" xfId="2641" xr:uid="{00000000-0005-0000-0000-00008D0A0000}"/>
    <cellStyle name="差_2008计算资料（8月11日终稿）" xfId="2606" xr:uid="{00000000-0005-0000-0000-00006A0A0000}"/>
    <cellStyle name="差_2008计算资料（8月11日终稿） 2" xfId="2503" xr:uid="{00000000-0005-0000-0000-0000030A0000}"/>
    <cellStyle name="差_2008计算资料（8月5）" xfId="2270" xr:uid="{00000000-0005-0000-0000-00001A090000}"/>
    <cellStyle name="差_2008结算与财力(最终)" xfId="2644" xr:uid="{00000000-0005-0000-0000-0000900A0000}"/>
    <cellStyle name="差_2008经常性收入" xfId="981" xr:uid="{00000000-0005-0000-0000-00000A040000}"/>
    <cellStyle name="差_2008经常性收入 2" xfId="2647" xr:uid="{00000000-0005-0000-0000-0000930A0000}"/>
    <cellStyle name="差_2008年财政收支预算草案(1.4)" xfId="2648" xr:uid="{00000000-0005-0000-0000-0000940A0000}"/>
    <cellStyle name="差_2008年财政收支预算草案(1.4) 2" xfId="2649" xr:uid="{00000000-0005-0000-0000-0000950A0000}"/>
    <cellStyle name="差_2008年财政收支预算草案(1.4) 3" xfId="1410" xr:uid="{00000000-0005-0000-0000-0000BA050000}"/>
    <cellStyle name="差_2008年财政收支预算草案(1.4)_2017年常委会" xfId="730" xr:uid="{00000000-0005-0000-0000-00000C030000}"/>
    <cellStyle name="差_2008年财政收支预算草案(1.4)_2017年预算草案（债务）" xfId="1628" xr:uid="{00000000-0005-0000-0000-000098060000}"/>
    <cellStyle name="差_2008年财政收支预算草案(1.4)_基金汇总" xfId="715" xr:uid="{00000000-0005-0000-0000-0000FD020000}"/>
    <cellStyle name="差_2008年财政收支预算草案(1.4)_收入汇总" xfId="2348" xr:uid="{00000000-0005-0000-0000-000068090000}"/>
    <cellStyle name="差_2008年财政收支预算草案(1.4)_支出汇总" xfId="2650" xr:uid="{00000000-0005-0000-0000-0000960A0000}"/>
    <cellStyle name="差_2008年全省汇总收支计算表" xfId="2651" xr:uid="{00000000-0005-0000-0000-0000970A0000}"/>
    <cellStyle name="差_2008年全省汇总收支计算表 2" xfId="754" xr:uid="{00000000-0005-0000-0000-000024030000}"/>
    <cellStyle name="差_2008年全省汇总收支计算表_2014省级收入12.2（更新后）" xfId="2653" xr:uid="{00000000-0005-0000-0000-0000990A0000}"/>
    <cellStyle name="差_2008年全省汇总收支计算表_2014省级收入12.2（更新后） 2" xfId="2656" xr:uid="{00000000-0005-0000-0000-00009C0A0000}"/>
    <cellStyle name="差_2008年全省汇总收支计算表_2014省级收入及财力12.12（更新后）" xfId="415" xr:uid="{00000000-0005-0000-0000-0000D0010000}"/>
    <cellStyle name="差_2008年全省汇总收支计算表_2014省级收入及财力12.12（更新后） 2" xfId="2437" xr:uid="{00000000-0005-0000-0000-0000C1090000}"/>
    <cellStyle name="差_2008年全省汇总收支计算表_财力性转移支付2010年预算参考数" xfId="2657" xr:uid="{00000000-0005-0000-0000-00009D0A0000}"/>
    <cellStyle name="差_2008年全省汇总收支计算表_财力性转移支付2010年预算参考数 2" xfId="898" xr:uid="{00000000-0005-0000-0000-0000B6030000}"/>
    <cellStyle name="差_2008年全省汇总收支计算表_省级财力12.12" xfId="2661" xr:uid="{00000000-0005-0000-0000-0000A10A0000}"/>
    <cellStyle name="差_2008年全省汇总收支计算表_省级财力12.12 2" xfId="2664" xr:uid="{00000000-0005-0000-0000-0000A40A0000}"/>
    <cellStyle name="差_2008年全省人员信息" xfId="1981" xr:uid="{00000000-0005-0000-0000-0000F9070000}"/>
    <cellStyle name="差_2008年全省人员信息 2" xfId="821" xr:uid="{00000000-0005-0000-0000-000068030000}"/>
    <cellStyle name="差_2008年一般预算支出预计" xfId="2667" xr:uid="{00000000-0005-0000-0000-0000A70A0000}"/>
    <cellStyle name="差_2008年一般预算支出预计 2" xfId="2668" xr:uid="{00000000-0005-0000-0000-0000A80A0000}"/>
    <cellStyle name="差_2008年预计支出与2007年对比" xfId="2669" xr:uid="{00000000-0005-0000-0000-0000A90A0000}"/>
    <cellStyle name="差_2008年预计支出与2007年对比 2" xfId="2670" xr:uid="{00000000-0005-0000-0000-0000AA0A0000}"/>
    <cellStyle name="差_2008年支出调整" xfId="2673" xr:uid="{00000000-0005-0000-0000-0000AD0A0000}"/>
    <cellStyle name="差_2008年支出调整 2" xfId="2674" xr:uid="{00000000-0005-0000-0000-0000AE0A0000}"/>
    <cellStyle name="差_2008年支出调整_2014省级收入12.2（更新后）" xfId="764" xr:uid="{00000000-0005-0000-0000-00002E030000}"/>
    <cellStyle name="差_2008年支出调整_2014省级收入12.2（更新后） 2" xfId="2310" xr:uid="{00000000-0005-0000-0000-000042090000}"/>
    <cellStyle name="差_2008年支出调整_2014省级收入及财力12.12（更新后）" xfId="2678" xr:uid="{00000000-0005-0000-0000-0000B20A0000}"/>
    <cellStyle name="差_2008年支出调整_2014省级收入及财力12.12（更新后） 2" xfId="2326" xr:uid="{00000000-0005-0000-0000-000052090000}"/>
    <cellStyle name="差_2008年支出调整_财力性转移支付2010年预算参考数" xfId="2679" xr:uid="{00000000-0005-0000-0000-0000B30A0000}"/>
    <cellStyle name="差_2008年支出调整_财力性转移支付2010年预算参考数 2" xfId="1406" xr:uid="{00000000-0005-0000-0000-0000B6050000}"/>
    <cellStyle name="差_2008年支出调整_省级财力12.12" xfId="2681" xr:uid="{00000000-0005-0000-0000-0000B50A0000}"/>
    <cellStyle name="差_2008年支出调整_省级财力12.12 2" xfId="2012" xr:uid="{00000000-0005-0000-0000-000018080000}"/>
    <cellStyle name="差_2008年支出核定" xfId="2671" xr:uid="{00000000-0005-0000-0000-0000AB0A0000}"/>
    <cellStyle name="差_2008年支出核定 2" xfId="2126" xr:uid="{00000000-0005-0000-0000-00008A080000}"/>
    <cellStyle name="差_2009年财力测算情况11.19" xfId="1659" xr:uid="{00000000-0005-0000-0000-0000B7060000}"/>
    <cellStyle name="差_2009年财力测算情况11.19_2017年常委会" xfId="1244" xr:uid="{00000000-0005-0000-0000-000012050000}"/>
    <cellStyle name="差_2009年财力测算情况11.19_基金汇总" xfId="2682" xr:uid="{00000000-0005-0000-0000-0000B60A0000}"/>
    <cellStyle name="差_2009年财力测算情况11.19_收入汇总" xfId="1397" xr:uid="{00000000-0005-0000-0000-0000AD050000}"/>
    <cellStyle name="差_2009年财力测算情况11.19_支出汇总" xfId="2683" xr:uid="{00000000-0005-0000-0000-0000B70A0000}"/>
    <cellStyle name="差_2009年结算（最终）" xfId="2685" xr:uid="{00000000-0005-0000-0000-0000B90A0000}"/>
    <cellStyle name="差_2009年结算（最终）_2017年常委会" xfId="2691" xr:uid="{00000000-0005-0000-0000-0000BF0A0000}"/>
    <cellStyle name="差_2009年结算（最终）_基金汇总" xfId="1848" xr:uid="{00000000-0005-0000-0000-000074070000}"/>
    <cellStyle name="差_2009年结算（最终）_收入汇总" xfId="2694" xr:uid="{00000000-0005-0000-0000-0000C20A0000}"/>
    <cellStyle name="差_2009年结算（最终）_支出汇总" xfId="2509" xr:uid="{00000000-0005-0000-0000-0000090A0000}"/>
    <cellStyle name="差_2009年省对市县转移支付测算表(9.27)" xfId="2438" xr:uid="{00000000-0005-0000-0000-0000C2090000}"/>
    <cellStyle name="差_2009年省对市县转移支付测算表(9.27) 2" xfId="2442" xr:uid="{00000000-0005-0000-0000-0000C6090000}"/>
    <cellStyle name="差_2009年省对市县转移支付测算表(9.27) 2 2" xfId="2581" xr:uid="{00000000-0005-0000-0000-0000510A0000}"/>
    <cellStyle name="差_2009年省对市县转移支付测算表(9.27)_2014省级收入12.2（更新后）" xfId="2695" xr:uid="{00000000-0005-0000-0000-0000C30A0000}"/>
    <cellStyle name="差_2009年省对市县转移支付测算表(9.27)_2014省级收入12.2（更新后） 2" xfId="2696" xr:uid="{00000000-0005-0000-0000-0000C40A0000}"/>
    <cellStyle name="差_2009年省对市县转移支付测算表(9.27)_2014省级收入及财力12.12（更新后）" xfId="1758" xr:uid="{00000000-0005-0000-0000-00001A070000}"/>
    <cellStyle name="差_2009年省对市县转移支付测算表(9.27)_2014省级收入及财力12.12（更新后） 2" xfId="2697" xr:uid="{00000000-0005-0000-0000-0000C50A0000}"/>
    <cellStyle name="差_2009年省对市县转移支付测算表(9.27)_省级财力12.12" xfId="789" xr:uid="{00000000-0005-0000-0000-000048030000}"/>
    <cellStyle name="差_2009年省对市县转移支付测算表(9.27)_省级财力12.12 2" xfId="947" xr:uid="{00000000-0005-0000-0000-0000E8030000}"/>
    <cellStyle name="差_2009年省与市县结算（最终）" xfId="2698" xr:uid="{00000000-0005-0000-0000-0000C60A0000}"/>
    <cellStyle name="差_2009年省与市县结算（最终） 2" xfId="2701" xr:uid="{00000000-0005-0000-0000-0000C90A0000}"/>
    <cellStyle name="差_2009全省决算表（批复后）" xfId="2703" xr:uid="{00000000-0005-0000-0000-0000CB0A0000}"/>
    <cellStyle name="差_2010.10.30" xfId="2036" xr:uid="{00000000-0005-0000-0000-000030080000}"/>
    <cellStyle name="差_2010年 - 现金预算 v.2 170909（华润燃气）" xfId="2706" xr:uid="{00000000-0005-0000-0000-0000CE0A0000}"/>
    <cellStyle name="差_2010年全省供养人员" xfId="1102" xr:uid="{00000000-0005-0000-0000-000083040000}"/>
    <cellStyle name="差_2010年收入预测表（20091218)）" xfId="2140" xr:uid="{00000000-0005-0000-0000-000098080000}"/>
    <cellStyle name="差_2010年收入预测表（20091218)）_2017年常委会" xfId="2709" xr:uid="{00000000-0005-0000-0000-0000D10A0000}"/>
    <cellStyle name="差_2010年收入预测表（20091218)）_基金汇总" xfId="2714" xr:uid="{00000000-0005-0000-0000-0000D60A0000}"/>
    <cellStyle name="差_2010年收入预测表（20091218)）_收入汇总" xfId="2479" xr:uid="{00000000-0005-0000-0000-0000EB090000}"/>
    <cellStyle name="差_2010年收入预测表（20091218)）_支出汇总" xfId="1028" xr:uid="{00000000-0005-0000-0000-000039040000}"/>
    <cellStyle name="差_2010年收入预测表（20091219)）" xfId="2715" xr:uid="{00000000-0005-0000-0000-0000D70A0000}"/>
    <cellStyle name="差_2010年收入预测表（20091219)）_2017年常委会" xfId="84" xr:uid="{00000000-0005-0000-0000-000084000000}"/>
    <cellStyle name="差_2010年收入预测表（20091219)）_基金汇总" xfId="1959" xr:uid="{00000000-0005-0000-0000-0000E3070000}"/>
    <cellStyle name="差_2010年收入预测表（20091219)）_收入汇总" xfId="620" xr:uid="{00000000-0005-0000-0000-00009E020000}"/>
    <cellStyle name="差_2010年收入预测表（20091219)）_支出汇总" xfId="437" xr:uid="{00000000-0005-0000-0000-0000E7010000}"/>
    <cellStyle name="差_2010年收入预测表（20091230)）" xfId="2716" xr:uid="{00000000-0005-0000-0000-0000D80A0000}"/>
    <cellStyle name="差_2010年收入预测表（20091230)）_2017年常委会" xfId="2717" xr:uid="{00000000-0005-0000-0000-0000D90A0000}"/>
    <cellStyle name="差_2010年收入预测表（20091230)）_基金汇总" xfId="2474" xr:uid="{00000000-0005-0000-0000-0000E6090000}"/>
    <cellStyle name="差_2010年收入预测表（20091230)）_收入汇总" xfId="2718" xr:uid="{00000000-0005-0000-0000-0000DA0A0000}"/>
    <cellStyle name="差_2010年收入预测表（20091230)）_支出汇总" xfId="690" xr:uid="{00000000-0005-0000-0000-0000E4020000}"/>
    <cellStyle name="差_2010省对市县转移支付测算表(10-21）" xfId="2496" xr:uid="{00000000-0005-0000-0000-0000FC090000}"/>
    <cellStyle name="差_2010省对市县转移支付测算表(10-21） 2" xfId="2499" xr:uid="{00000000-0005-0000-0000-0000FF090000}"/>
    <cellStyle name="差_2010省对市县转移支付测算表(10-21） 2 2" xfId="269" xr:uid="{00000000-0005-0000-0000-00003E010000}"/>
    <cellStyle name="差_2010省对市县转移支付测算表(10-21）_2014省级收入12.2（更新后）" xfId="285" xr:uid="{00000000-0005-0000-0000-00004E010000}"/>
    <cellStyle name="差_2010省对市县转移支付测算表(10-21）_2014省级收入12.2（更新后） 2" xfId="1477" xr:uid="{00000000-0005-0000-0000-0000FD050000}"/>
    <cellStyle name="差_2010省对市县转移支付测算表(10-21）_2014省级收入及财力12.12（更新后）" xfId="2719" xr:uid="{00000000-0005-0000-0000-0000DB0A0000}"/>
    <cellStyle name="差_2010省对市县转移支付测算表(10-21）_2014省级收入及财力12.12（更新后） 2" xfId="2722" xr:uid="{00000000-0005-0000-0000-0000DE0A0000}"/>
    <cellStyle name="差_2010省对市县转移支付测算表(10-21）_省级财力12.12" xfId="2724" xr:uid="{00000000-0005-0000-0000-0000E00A0000}"/>
    <cellStyle name="差_2010省对市县转移支付测算表(10-21）_省级财力12.12 2" xfId="2726" xr:uid="{00000000-0005-0000-0000-0000E20A0000}"/>
    <cellStyle name="差_2010省级行政性收费专项收入批复" xfId="2390" xr:uid="{00000000-0005-0000-0000-000092090000}"/>
    <cellStyle name="差_2010省级行政性收费专项收入批复_2017年常委会" xfId="2731" xr:uid="{00000000-0005-0000-0000-0000E70A0000}"/>
    <cellStyle name="差_2010省级行政性收费专项收入批复_基金汇总" xfId="2734" xr:uid="{00000000-0005-0000-0000-0000EA0A0000}"/>
    <cellStyle name="差_2010省级行政性收费专项收入批复_收入汇总" xfId="2176" xr:uid="{00000000-0005-0000-0000-0000BC080000}"/>
    <cellStyle name="差_2010省级行政性收费专项收入批复_支出汇总" xfId="2735" xr:uid="{00000000-0005-0000-0000-0000EB0A0000}"/>
    <cellStyle name="差_20111127汇报附表（8张）" xfId="2738" xr:uid="{00000000-0005-0000-0000-0000EE0A0000}"/>
    <cellStyle name="差_20111127汇报附表（8张）_2017年常委会" xfId="16" xr:uid="{00000000-0005-0000-0000-000040000000}"/>
    <cellStyle name="差_20111127汇报附表（8张）_基金汇总" xfId="961" xr:uid="{00000000-0005-0000-0000-0000F6030000}"/>
    <cellStyle name="差_20111127汇报附表（8张）_收入汇总" xfId="2419" xr:uid="{00000000-0005-0000-0000-0000AF090000}"/>
    <cellStyle name="差_20111127汇报附表（8张）_支出汇总" xfId="969" xr:uid="{00000000-0005-0000-0000-0000FE030000}"/>
    <cellStyle name="差_2011年财政收支预算草案2011.1.14" xfId="2741" xr:uid="{00000000-0005-0000-0000-0000F10A0000}"/>
    <cellStyle name="差_2011年全省及省级预计12-31" xfId="2223" xr:uid="{00000000-0005-0000-0000-0000EB080000}"/>
    <cellStyle name="差_2011年全省及省级预计2011-12-12" xfId="2743" xr:uid="{00000000-0005-0000-0000-0000F30A0000}"/>
    <cellStyle name="差_2011年全省及省级预计2011-12-12_2017年常委会" xfId="9" xr:uid="{00000000-0005-0000-0000-000039000000}"/>
    <cellStyle name="差_2011年全省及省级预计2011-12-12_基金汇总" xfId="2107" xr:uid="{00000000-0005-0000-0000-000077080000}"/>
    <cellStyle name="差_2011年全省及省级预计2011-12-12_收入汇总" xfId="1348" xr:uid="{00000000-0005-0000-0000-00007C050000}"/>
    <cellStyle name="差_2011年全省及省级预计2011-12-12_支出汇总" xfId="2744" xr:uid="{00000000-0005-0000-0000-0000F40A0000}"/>
    <cellStyle name="差_2011年预算表格2010.12.9" xfId="2748" xr:uid="{00000000-0005-0000-0000-0000F80A0000}"/>
    <cellStyle name="差_2011年预算表格2010.12.9 2" xfId="2076" xr:uid="{00000000-0005-0000-0000-000058080000}"/>
    <cellStyle name="差_2011年预算表格2010.12.9 3" xfId="1934" xr:uid="{00000000-0005-0000-0000-0000CA070000}"/>
    <cellStyle name="差_2011年预算表格2010.12.9_2013省级预算附表" xfId="2754" xr:uid="{00000000-0005-0000-0000-0000FE0A0000}"/>
    <cellStyle name="差_2011年预算表格2010.12.9_2013省级预算附表 2" xfId="1226" xr:uid="{00000000-0005-0000-0000-000000050000}"/>
    <cellStyle name="差_2011年预算表格2010.12.9_2014省级收入12.2（更新后）" xfId="1248" xr:uid="{00000000-0005-0000-0000-000016050000}"/>
    <cellStyle name="差_2011年预算表格2010.12.9_2014省级收入12.2（更新后） 2" xfId="643" xr:uid="{00000000-0005-0000-0000-0000B5020000}"/>
    <cellStyle name="差_2011年预算表格2010.12.9_2014省级收入及财力12.12（更新后）" xfId="2759" xr:uid="{00000000-0005-0000-0000-0000030B0000}"/>
    <cellStyle name="差_2011年预算表格2010.12.9_2014省级收入及财力12.12（更新后） 2" xfId="2763" xr:uid="{00000000-0005-0000-0000-0000070B0000}"/>
    <cellStyle name="差_2011年预算表格2010.12.9_2017年常委会" xfId="2559" xr:uid="{00000000-0005-0000-0000-00003B0A0000}"/>
    <cellStyle name="差_2011年预算表格2010.12.9_2017年预算草案（债务）" xfId="2764" xr:uid="{00000000-0005-0000-0000-0000080B0000}"/>
    <cellStyle name="差_2011年预算表格2010.12.9_附表1-6" xfId="1010" xr:uid="{00000000-0005-0000-0000-000027040000}"/>
    <cellStyle name="差_2011年预算表格2010.12.9_附表1-6 2" xfId="2769" xr:uid="{00000000-0005-0000-0000-00000D0B0000}"/>
    <cellStyle name="差_2011年预算表格2010.12.9_基金汇总" xfId="2771" xr:uid="{00000000-0005-0000-0000-00000F0B0000}"/>
    <cellStyle name="差_2011年预算表格2010.12.9_省级财力12.12" xfId="940" xr:uid="{00000000-0005-0000-0000-0000E1030000}"/>
    <cellStyle name="差_2011年预算表格2010.12.9_省级财力12.12 2" xfId="2192" xr:uid="{00000000-0005-0000-0000-0000CC080000}"/>
    <cellStyle name="差_2011年预算表格2010.12.9_收入汇总" xfId="2774" xr:uid="{00000000-0005-0000-0000-0000120B0000}"/>
    <cellStyle name="差_2011年预算表格2010.12.9_支出汇总" xfId="1361" xr:uid="{00000000-0005-0000-0000-000089050000}"/>
    <cellStyle name="差_2011年预算大表11-26" xfId="2775" xr:uid="{00000000-0005-0000-0000-0000130B0000}"/>
    <cellStyle name="差_2011年预算大表11-26 2" xfId="2776" xr:uid="{00000000-0005-0000-0000-0000140B0000}"/>
    <cellStyle name="差_2011年预算大表11-26 3" xfId="2778" xr:uid="{00000000-0005-0000-0000-0000160B0000}"/>
    <cellStyle name="差_2011年预算大表11-26_2017年常委会" xfId="2783" xr:uid="{00000000-0005-0000-0000-00001B0B0000}"/>
    <cellStyle name="差_2011年预算大表11-26_2017年预算草案（债务）" xfId="1854" xr:uid="{00000000-0005-0000-0000-00007A070000}"/>
    <cellStyle name="差_2011年预算大表11-26_基金汇总" xfId="475" xr:uid="{00000000-0005-0000-0000-00000D020000}"/>
    <cellStyle name="差_2011年预算大表11-26_收入汇总" xfId="2787" xr:uid="{00000000-0005-0000-0000-00001F0B0000}"/>
    <cellStyle name="差_2011年预算大表11-26_支出汇总" xfId="2790" xr:uid="{00000000-0005-0000-0000-0000220B0000}"/>
    <cellStyle name="差_2011省级预算公开2011.1.24" xfId="1847" xr:uid="{00000000-0005-0000-0000-000073070000}"/>
    <cellStyle name="差_2012-2013年经常性收入预测（1.1新口径）" xfId="2793" xr:uid="{00000000-0005-0000-0000-0000250B0000}"/>
    <cellStyle name="差_2012年国有资本经营预算收支总表" xfId="2750" xr:uid="{00000000-0005-0000-0000-0000FA0A0000}"/>
    <cellStyle name="差_2012年国有资本经营预算收支总表 2" xfId="2078" xr:uid="{00000000-0005-0000-0000-00005A080000}"/>
    <cellStyle name="差_2012年结算与财力5.3" xfId="1839" xr:uid="{00000000-0005-0000-0000-00006B070000}"/>
    <cellStyle name="差_2012年结余使用" xfId="1188" xr:uid="{00000000-0005-0000-0000-0000DA040000}"/>
    <cellStyle name="差_2012年结余使用 2" xfId="96" xr:uid="{00000000-0005-0000-0000-000090000000}"/>
    <cellStyle name="差_2012年省级平衡表" xfId="2795" xr:uid="{00000000-0005-0000-0000-0000270B0000}"/>
    <cellStyle name="差_2012年省级平衡表 2" xfId="2798" xr:uid="{00000000-0005-0000-0000-00002A0B0000}"/>
    <cellStyle name="差_2012年省级平衡简表（用）" xfId="1733" xr:uid="{00000000-0005-0000-0000-000001070000}"/>
    <cellStyle name="差_2012年省级平衡简表（用） 2" xfId="1742" xr:uid="{00000000-0005-0000-0000-00000A070000}"/>
    <cellStyle name="差_2012年省级一般预算收入计划" xfId="2799" xr:uid="{00000000-0005-0000-0000-00002B0B0000}"/>
    <cellStyle name="差_2013省级预算附表" xfId="300" xr:uid="{00000000-0005-0000-0000-00005D010000}"/>
    <cellStyle name="差_2013省级预算附表 2" xfId="2189" xr:uid="{00000000-0005-0000-0000-0000C9080000}"/>
    <cellStyle name="差_20140228114517645" xfId="2800" xr:uid="{00000000-0005-0000-0000-00002C0B0000}"/>
    <cellStyle name="差_2014年12月财政月报" xfId="895" xr:uid="{00000000-0005-0000-0000-0000B3030000}"/>
    <cellStyle name="差_20160105省级2016年预算情况表（最新）" xfId="2802" xr:uid="{00000000-0005-0000-0000-00002E0B0000}"/>
    <cellStyle name="差_20160105省级2016年预算情况表（最新） 2" xfId="590" xr:uid="{00000000-0005-0000-0000-000080020000}"/>
    <cellStyle name="差_20160105省级2016年预算情况表（最新） 3" xfId="2803" xr:uid="{00000000-0005-0000-0000-00002F0B0000}"/>
    <cellStyle name="差_20160105省级2016年预算情况表（最新）_2017年预算草案（债务）" xfId="1315" xr:uid="{00000000-0005-0000-0000-00005B050000}"/>
    <cellStyle name="差_20160105省级2016年预算情况表（最新）_基金汇总" xfId="323" xr:uid="{00000000-0005-0000-0000-000074010000}"/>
    <cellStyle name="差_20160105省级2016年预算情况表（最新）_收入汇总" xfId="1738" xr:uid="{00000000-0005-0000-0000-000006070000}"/>
    <cellStyle name="差_20160105省级2016年预算情况表（最新）_支出汇总" xfId="2805" xr:uid="{00000000-0005-0000-0000-0000310B0000}"/>
    <cellStyle name="差_20161017---核定基数定表" xfId="1804" xr:uid="{00000000-0005-0000-0000-000048070000}"/>
    <cellStyle name="差_20161017---核定基数定表 2" xfId="1008" xr:uid="{00000000-0005-0000-0000-000025040000}"/>
    <cellStyle name="差_2016-2017全省国资预算" xfId="315" xr:uid="{00000000-0005-0000-0000-00006C010000}"/>
    <cellStyle name="差_2016-2017全省国资预算 2" xfId="192" xr:uid="{00000000-0005-0000-0000-0000F0000000}"/>
    <cellStyle name="差_2016年财政专项清理表" xfId="2807" xr:uid="{00000000-0005-0000-0000-0000330B0000}"/>
    <cellStyle name="差_2016年财政专项清理表 2" xfId="2809" xr:uid="{00000000-0005-0000-0000-0000350B0000}"/>
    <cellStyle name="差_2016年财政总决算生成表全套0417 -平衡表" xfId="2811" xr:uid="{00000000-0005-0000-0000-0000370B0000}"/>
    <cellStyle name="差_2016年财政总决算生成表全套0417 -平衡表 2" xfId="2490" xr:uid="{00000000-0005-0000-0000-0000F6090000}"/>
    <cellStyle name="差_2016年结算与财力5.17" xfId="2813" xr:uid="{00000000-0005-0000-0000-0000390B0000}"/>
    <cellStyle name="差_2016年收支完成及2017年收支预算" xfId="291" xr:uid="{00000000-0005-0000-0000-000054010000}"/>
    <cellStyle name="差_2016年预算表格（公式）" xfId="2584" xr:uid="{00000000-0005-0000-0000-0000540A0000}"/>
    <cellStyle name="差_2016年预算表格（公式） 2" xfId="2814" xr:uid="{00000000-0005-0000-0000-00003A0B0000}"/>
    <cellStyle name="差_2016年中原银行税收基数短收市县负担情况表" xfId="1056" xr:uid="{00000000-0005-0000-0000-000055040000}"/>
    <cellStyle name="差_2016年中原银行税收基数短收市县负担情况表 2" xfId="806" xr:uid="{00000000-0005-0000-0000-000059030000}"/>
    <cellStyle name="差_2016省级收入1.3" xfId="2815" xr:uid="{00000000-0005-0000-0000-00003B0B0000}"/>
    <cellStyle name="差_2016省级收入1.3 2" xfId="2818" xr:uid="{00000000-0005-0000-0000-00003E0B0000}"/>
    <cellStyle name="差_20170103省级2017年预算情况表" xfId="2821" xr:uid="{00000000-0005-0000-0000-0000410B0000}"/>
    <cellStyle name="差_20170103省级2017年预算情况表 2" xfId="2825" xr:uid="{00000000-0005-0000-0000-0000450B0000}"/>
    <cellStyle name="差_20171126--2018年省级收入预算（打印）" xfId="1491" xr:uid="{00000000-0005-0000-0000-00000B060000}"/>
    <cellStyle name="差_20171126--2018年省级收入预算（打印） 2" xfId="418" xr:uid="{00000000-0005-0000-0000-0000D3010000}"/>
    <cellStyle name="差_2017年常委会" xfId="2169" xr:uid="{00000000-0005-0000-0000-0000B5080000}"/>
    <cellStyle name="差_2017年预算草案（债务）" xfId="1173" xr:uid="{00000000-0005-0000-0000-0000CA040000}"/>
    <cellStyle name="差_20河南" xfId="2827" xr:uid="{00000000-0005-0000-0000-0000470B0000}"/>
    <cellStyle name="差_20河南 2" xfId="2828" xr:uid="{00000000-0005-0000-0000-0000480B0000}"/>
    <cellStyle name="差_20河南(财政部2010年县级基本财力测算数据)" xfId="2710" xr:uid="{00000000-0005-0000-0000-0000D20A0000}"/>
    <cellStyle name="差_20河南(财政部2010年县级基本财力测算数据) 2" xfId="1820" xr:uid="{00000000-0005-0000-0000-000058070000}"/>
    <cellStyle name="差_20河南(财政部2010年县级基本财力测算数据)_2014省级收入12.2（更新后）" xfId="314" xr:uid="{00000000-0005-0000-0000-00006B010000}"/>
    <cellStyle name="差_20河南(财政部2010年县级基本财力测算数据)_2014省级收入12.2（更新后） 2" xfId="191" xr:uid="{00000000-0005-0000-0000-0000EF000000}"/>
    <cellStyle name="差_20河南(财政部2010年县级基本财力测算数据)_2014省级收入及财力12.12（更新后）" xfId="2829" xr:uid="{00000000-0005-0000-0000-0000490B0000}"/>
    <cellStyle name="差_20河南(财政部2010年县级基本财力测算数据)_2014省级收入及财力12.12（更新后） 2" xfId="2538" xr:uid="{00000000-0005-0000-0000-0000260A0000}"/>
    <cellStyle name="差_20河南(财政部2010年县级基本财力测算数据)_省级财力12.12" xfId="2830" xr:uid="{00000000-0005-0000-0000-00004A0B0000}"/>
    <cellStyle name="差_20河南(财政部2010年县级基本财力测算数据)_省级财力12.12 2" xfId="496" xr:uid="{00000000-0005-0000-0000-000022020000}"/>
    <cellStyle name="差_20河南_2014省级收入12.2（更新后）" xfId="1653" xr:uid="{00000000-0005-0000-0000-0000B1060000}"/>
    <cellStyle name="差_20河南_2014省级收入12.2（更新后） 2" xfId="2831" xr:uid="{00000000-0005-0000-0000-00004B0B0000}"/>
    <cellStyle name="差_20河南_2014省级收入及财力12.12（更新后）" xfId="1632" xr:uid="{00000000-0005-0000-0000-00009C060000}"/>
    <cellStyle name="差_20河南_2014省级收入及财力12.12（更新后） 2" xfId="1637" xr:uid="{00000000-0005-0000-0000-0000A1060000}"/>
    <cellStyle name="差_20河南_财力性转移支付2010年预算参考数" xfId="2832" xr:uid="{00000000-0005-0000-0000-00004C0B0000}"/>
    <cellStyle name="差_20河南_财力性转移支付2010年预算参考数 2" xfId="2833" xr:uid="{00000000-0005-0000-0000-00004D0B0000}"/>
    <cellStyle name="差_20河南_省级财力12.12" xfId="2834" xr:uid="{00000000-0005-0000-0000-00004E0B0000}"/>
    <cellStyle name="差_20河南_省级财力12.12 2" xfId="1674" xr:uid="{00000000-0005-0000-0000-0000C6060000}"/>
    <cellStyle name="差_20河南省" xfId="2835" xr:uid="{00000000-0005-0000-0000-00004F0B0000}"/>
    <cellStyle name="差_20河南省 2" xfId="2837" xr:uid="{00000000-0005-0000-0000-0000510B0000}"/>
    <cellStyle name="差_21.2017年全省基金收入" xfId="1468" xr:uid="{00000000-0005-0000-0000-0000F4050000}"/>
    <cellStyle name="差_21.2017年全省基金收入 2" xfId="2839" xr:uid="{00000000-0005-0000-0000-0000530B0000}"/>
    <cellStyle name="差_22.2017年全省基金支出" xfId="2841" xr:uid="{00000000-0005-0000-0000-0000550B0000}"/>
    <cellStyle name="差_22.2017年全省基金支出 2" xfId="2843" xr:uid="{00000000-0005-0000-0000-0000570B0000}"/>
    <cellStyle name="差_22湖南" xfId="2847" xr:uid="{00000000-0005-0000-0000-00005B0B0000}"/>
    <cellStyle name="差_22湖南 2" xfId="655" xr:uid="{00000000-0005-0000-0000-0000C1020000}"/>
    <cellStyle name="差_22湖南 2 2" xfId="2234" xr:uid="{00000000-0005-0000-0000-0000F6080000}"/>
    <cellStyle name="差_22湖南_2014省级收入12.2（更新后）" xfId="600" xr:uid="{00000000-0005-0000-0000-00008A020000}"/>
    <cellStyle name="差_22湖南_2014省级收入12.2（更新后） 2" xfId="2482" xr:uid="{00000000-0005-0000-0000-0000EE090000}"/>
    <cellStyle name="差_22湖南_2014省级收入及财力12.12（更新后）" xfId="1189" xr:uid="{00000000-0005-0000-0000-0000DB040000}"/>
    <cellStyle name="差_22湖南_2014省级收入及财力12.12（更新后） 2" xfId="95" xr:uid="{00000000-0005-0000-0000-00008F000000}"/>
    <cellStyle name="差_22湖南_财力性转移支付2010年预算参考数" xfId="536" xr:uid="{00000000-0005-0000-0000-00004A020000}"/>
    <cellStyle name="差_22湖南_财力性转移支付2010年预算参考数 2" xfId="2849" xr:uid="{00000000-0005-0000-0000-00005D0B0000}"/>
    <cellStyle name="差_22湖南_省级财力12.12" xfId="1094" xr:uid="{00000000-0005-0000-0000-00007B040000}"/>
    <cellStyle name="差_22湖南_省级财力12.12 2" xfId="1099" xr:uid="{00000000-0005-0000-0000-000080040000}"/>
    <cellStyle name="差_27重庆" xfId="2519" xr:uid="{00000000-0005-0000-0000-0000130A0000}"/>
    <cellStyle name="差_27重庆 2" xfId="2523" xr:uid="{00000000-0005-0000-0000-0000170A0000}"/>
    <cellStyle name="差_27重庆 2 2" xfId="2851" xr:uid="{00000000-0005-0000-0000-00005F0B0000}"/>
    <cellStyle name="差_27重庆_2014省级收入12.2（更新后）" xfId="987" xr:uid="{00000000-0005-0000-0000-000010040000}"/>
    <cellStyle name="差_27重庆_2014省级收入12.2（更新后） 2" xfId="2853" xr:uid="{00000000-0005-0000-0000-0000610B0000}"/>
    <cellStyle name="差_27重庆_2014省级收入及财力12.12（更新后）" xfId="2216" xr:uid="{00000000-0005-0000-0000-0000E4080000}"/>
    <cellStyle name="差_27重庆_2014省级收入及财力12.12（更新后） 2" xfId="2652" xr:uid="{00000000-0005-0000-0000-0000980A0000}"/>
    <cellStyle name="差_27重庆_财力性转移支付2010年预算参考数" xfId="2855" xr:uid="{00000000-0005-0000-0000-0000630B0000}"/>
    <cellStyle name="差_27重庆_财力性转移支付2010年预算参考数 2" xfId="2856" xr:uid="{00000000-0005-0000-0000-0000640B0000}"/>
    <cellStyle name="差_27重庆_省级财力12.12" xfId="2858" xr:uid="{00000000-0005-0000-0000-0000660B0000}"/>
    <cellStyle name="差_27重庆_省级财力12.12 2" xfId="2860" xr:uid="{00000000-0005-0000-0000-0000680B0000}"/>
    <cellStyle name="差_28四川" xfId="2746" xr:uid="{00000000-0005-0000-0000-0000F60A0000}"/>
    <cellStyle name="差_28四川 2" xfId="2075" xr:uid="{00000000-0005-0000-0000-000057080000}"/>
    <cellStyle name="差_28四川 2 2" xfId="1887" xr:uid="{00000000-0005-0000-0000-00009B070000}"/>
    <cellStyle name="差_28四川_2014省级收入12.2（更新后）" xfId="1249" xr:uid="{00000000-0005-0000-0000-000017050000}"/>
    <cellStyle name="差_28四川_2014省级收入12.2（更新后） 2" xfId="642" xr:uid="{00000000-0005-0000-0000-0000B4020000}"/>
    <cellStyle name="差_28四川_2014省级收入及财力12.12（更新后）" xfId="2758" xr:uid="{00000000-0005-0000-0000-0000020B0000}"/>
    <cellStyle name="差_28四川_2014省级收入及财力12.12（更新后） 2" xfId="2761" xr:uid="{00000000-0005-0000-0000-0000050B0000}"/>
    <cellStyle name="差_28四川_财力性转移支付2010年预算参考数" xfId="2861" xr:uid="{00000000-0005-0000-0000-0000690B0000}"/>
    <cellStyle name="差_28四川_财力性转移支付2010年预算参考数 2" xfId="2863" xr:uid="{00000000-0005-0000-0000-00006B0B0000}"/>
    <cellStyle name="差_28四川_省级财力12.12" xfId="942" xr:uid="{00000000-0005-0000-0000-0000E3030000}"/>
    <cellStyle name="差_28四川_省级财力12.12 2" xfId="2194" xr:uid="{00000000-0005-0000-0000-0000CE080000}"/>
    <cellStyle name="差_3.2017全省支出" xfId="1436" xr:uid="{00000000-0005-0000-0000-0000D4050000}"/>
    <cellStyle name="差_3.2017全省支出 2" xfId="1438" xr:uid="{00000000-0005-0000-0000-0000D6050000}"/>
    <cellStyle name="差_30云南" xfId="2864" xr:uid="{00000000-0005-0000-0000-00006C0B0000}"/>
    <cellStyle name="差_30云南 2" xfId="2184" xr:uid="{00000000-0005-0000-0000-0000C4080000}"/>
    <cellStyle name="差_30云南 2 2" xfId="2865" xr:uid="{00000000-0005-0000-0000-00006D0B0000}"/>
    <cellStyle name="差_30云南_1" xfId="2866" xr:uid="{00000000-0005-0000-0000-00006E0B0000}"/>
    <cellStyle name="差_30云南_1 2" xfId="2003" xr:uid="{00000000-0005-0000-0000-00000F080000}"/>
    <cellStyle name="差_30云南_1_2014省级收入12.2（更新后）" xfId="2868" xr:uid="{00000000-0005-0000-0000-0000700B0000}"/>
    <cellStyle name="差_30云南_1_2014省级收入12.2（更新后） 2" xfId="2870" xr:uid="{00000000-0005-0000-0000-0000720B0000}"/>
    <cellStyle name="差_30云南_1_2014省级收入及财力12.12（更新后）" xfId="2871" xr:uid="{00000000-0005-0000-0000-0000730B0000}"/>
    <cellStyle name="差_30云南_1_2014省级收入及财力12.12（更新后） 2" xfId="2872" xr:uid="{00000000-0005-0000-0000-0000740B0000}"/>
    <cellStyle name="差_30云南_1_财力性转移支付2010年预算参考数" xfId="1813" xr:uid="{00000000-0005-0000-0000-000051070000}"/>
    <cellStyle name="差_30云南_1_财力性转移支付2010年预算参考数 2" xfId="2080" xr:uid="{00000000-0005-0000-0000-00005C080000}"/>
    <cellStyle name="差_30云南_1_省级财力12.12" xfId="1635" xr:uid="{00000000-0005-0000-0000-00009F060000}"/>
    <cellStyle name="差_30云南_1_省级财力12.12 2" xfId="1639" xr:uid="{00000000-0005-0000-0000-0000A3060000}"/>
    <cellStyle name="差_33甘肃" xfId="2876" xr:uid="{00000000-0005-0000-0000-0000780B0000}"/>
    <cellStyle name="差_33甘肃 2" xfId="1290" xr:uid="{00000000-0005-0000-0000-000041050000}"/>
    <cellStyle name="差_34青海" xfId="565" xr:uid="{00000000-0005-0000-0000-000067020000}"/>
    <cellStyle name="差_34青海 2" xfId="2659" xr:uid="{00000000-0005-0000-0000-00009F0A0000}"/>
    <cellStyle name="差_34青海 2 2" xfId="900" xr:uid="{00000000-0005-0000-0000-0000B8030000}"/>
    <cellStyle name="差_34青海_1" xfId="1969" xr:uid="{00000000-0005-0000-0000-0000ED070000}"/>
    <cellStyle name="差_34青海_1 2" xfId="1978" xr:uid="{00000000-0005-0000-0000-0000F6070000}"/>
    <cellStyle name="差_34青海_1_2014省级收入12.2（更新后）" xfId="2879" xr:uid="{00000000-0005-0000-0000-00007B0B0000}"/>
    <cellStyle name="差_34青海_1_2014省级收入12.2（更新后） 2" xfId="2881" xr:uid="{00000000-0005-0000-0000-00007D0B0000}"/>
    <cellStyle name="差_34青海_1_2014省级收入及财力12.12（更新后）" xfId="2884" xr:uid="{00000000-0005-0000-0000-0000800B0000}"/>
    <cellStyle name="差_34青海_1_2014省级收入及财力12.12（更新后） 2" xfId="2601" xr:uid="{00000000-0005-0000-0000-0000650A0000}"/>
    <cellStyle name="差_34青海_1_财力性转移支付2010年预算参考数" xfId="2885" xr:uid="{00000000-0005-0000-0000-0000810B0000}"/>
    <cellStyle name="差_34青海_1_财力性转移支付2010年预算参考数 2" xfId="2886" xr:uid="{00000000-0005-0000-0000-0000820B0000}"/>
    <cellStyle name="差_34青海_1_省级财力12.12" xfId="1529" xr:uid="{00000000-0005-0000-0000-000031060000}"/>
    <cellStyle name="差_34青海_1_省级财力12.12 2" xfId="1547" xr:uid="{00000000-0005-0000-0000-000045060000}"/>
    <cellStyle name="差_34青海_2014省级收入12.2（更新后）" xfId="2403" xr:uid="{00000000-0005-0000-0000-00009F090000}"/>
    <cellStyle name="差_34青海_2014省级收入12.2（更新后） 2" xfId="2887" xr:uid="{00000000-0005-0000-0000-0000830B0000}"/>
    <cellStyle name="差_34青海_2014省级收入及财力12.12（更新后）" xfId="973" xr:uid="{00000000-0005-0000-0000-000002040000}"/>
    <cellStyle name="差_34青海_2014省级收入及财力12.12（更新后） 2" xfId="2889" xr:uid="{00000000-0005-0000-0000-0000850B0000}"/>
    <cellStyle name="差_34青海_财力性转移支付2010年预算参考数" xfId="2890" xr:uid="{00000000-0005-0000-0000-0000860B0000}"/>
    <cellStyle name="差_34青海_财力性转移支付2010年预算参考数 2" xfId="2892" xr:uid="{00000000-0005-0000-0000-0000880B0000}"/>
    <cellStyle name="差_34青海_省级财力12.12" xfId="893" xr:uid="{00000000-0005-0000-0000-0000B0030000}"/>
    <cellStyle name="差_34青海_省级财力12.12 2" xfId="2894" xr:uid="{00000000-0005-0000-0000-00008A0B0000}"/>
    <cellStyle name="差_410927000_台前县" xfId="2159" xr:uid="{00000000-0005-0000-0000-0000AB080000}"/>
    <cellStyle name="差_410927000_台前县_2014省级收入12.2（更新后）" xfId="2895" xr:uid="{00000000-0005-0000-0000-00008B0B0000}"/>
    <cellStyle name="差_410927000_台前县_2014省级收入及财力12.12（更新后）" xfId="2896" xr:uid="{00000000-0005-0000-0000-00008C0B0000}"/>
    <cellStyle name="差_410927000_台前县_省级财力12.12" xfId="1154" xr:uid="{00000000-0005-0000-0000-0000B7040000}"/>
    <cellStyle name="差_5.2017省本级收入" xfId="158" xr:uid="{00000000-0005-0000-0000-0000CE000000}"/>
    <cellStyle name="差_5.2017省本级收入 2" xfId="2900" xr:uid="{00000000-0005-0000-0000-0000900B0000}"/>
    <cellStyle name="差_530623_2006年县级财政报表附表" xfId="2013" xr:uid="{00000000-0005-0000-0000-000019080000}"/>
    <cellStyle name="差_530629_2006年县级财政报表附表" xfId="2901" xr:uid="{00000000-0005-0000-0000-0000910B0000}"/>
    <cellStyle name="差_530629_2006年县级财政报表附表 2" xfId="2902" xr:uid="{00000000-0005-0000-0000-0000920B0000}"/>
    <cellStyle name="差_5334_2006年迪庆县级财政报表附表" xfId="1238" xr:uid="{00000000-0005-0000-0000-00000C050000}"/>
    <cellStyle name="差_5334_2006年迪庆县级财政报表附表 2" xfId="181" xr:uid="{00000000-0005-0000-0000-0000E5000000}"/>
    <cellStyle name="差_6.2017省本级支出" xfId="2907" xr:uid="{00000000-0005-0000-0000-0000970B0000}"/>
    <cellStyle name="差_6.2017省本级支出 2" xfId="2909" xr:uid="{00000000-0005-0000-0000-0000990B0000}"/>
    <cellStyle name="差_Book1" xfId="1229" xr:uid="{00000000-0005-0000-0000-000003050000}"/>
    <cellStyle name="差_Book1_1" xfId="2742" xr:uid="{00000000-0005-0000-0000-0000F20A0000}"/>
    <cellStyle name="差_Book1_2" xfId="2801" xr:uid="{00000000-0005-0000-0000-00002D0B0000}"/>
    <cellStyle name="差_Book1_2012-2013年经常性收入预测（1.1新口径）" xfId="2910" xr:uid="{00000000-0005-0000-0000-00009A0B0000}"/>
    <cellStyle name="差_Book1_2012-2013年经常性收入预测（1.1新口径） 2" xfId="2911" xr:uid="{00000000-0005-0000-0000-00009B0B0000}"/>
    <cellStyle name="差_Book1_2012年省级平衡简表（用）" xfId="2912" xr:uid="{00000000-0005-0000-0000-00009C0B0000}"/>
    <cellStyle name="差_Book1_2012年省级平衡简表（用） 2" xfId="1764" xr:uid="{00000000-0005-0000-0000-000020070000}"/>
    <cellStyle name="差_Book1_2013省级预算附表" xfId="2662" xr:uid="{00000000-0005-0000-0000-0000A20A0000}"/>
    <cellStyle name="差_Book1_2016年结算与财力5.17" xfId="2913" xr:uid="{00000000-0005-0000-0000-00009D0B0000}"/>
    <cellStyle name="差_Book1_2016年结算与财力5.17 2" xfId="967" xr:uid="{00000000-0005-0000-0000-0000FC030000}"/>
    <cellStyle name="差_Book1_2017年常委会" xfId="2915" xr:uid="{00000000-0005-0000-0000-00009F0B0000}"/>
    <cellStyle name="差_Book1_2017-市本级报人大样表-10-14" xfId="2388" xr:uid="{00000000-0005-0000-0000-000090090000}"/>
    <cellStyle name="差_Book1_3" xfId="2711" xr:uid="{00000000-0005-0000-0000-0000D30A0000}"/>
    <cellStyle name="差_Book1_5.2017省本级收入" xfId="2919" xr:uid="{00000000-0005-0000-0000-0000A30B0000}"/>
    <cellStyle name="差_Book1_5.2017省本级收入 2" xfId="2920" xr:uid="{00000000-0005-0000-0000-0000A40B0000}"/>
    <cellStyle name="差_Book1_财力性转移支付2010年预算参考数" xfId="2922" xr:uid="{00000000-0005-0000-0000-0000A60B0000}"/>
    <cellStyle name="差_Book1_财力性转移支付2010年预算参考数 2" xfId="38" xr:uid="{00000000-0005-0000-0000-000056000000}"/>
    <cellStyle name="差_Book1_附表1-6" xfId="2924" xr:uid="{00000000-0005-0000-0000-0000A80B0000}"/>
    <cellStyle name="差_Book1_基金汇总" xfId="599" xr:uid="{00000000-0005-0000-0000-000089020000}"/>
    <cellStyle name="差_Book1_人大附表-9-14" xfId="1916" xr:uid="{00000000-0005-0000-0000-0000B8070000}"/>
    <cellStyle name="差_Book1_收入汇总" xfId="2553" xr:uid="{00000000-0005-0000-0000-0000350A0000}"/>
    <cellStyle name="差_Book1_四区2017年预算" xfId="984" xr:uid="{00000000-0005-0000-0000-00000D040000}"/>
    <cellStyle name="差_Book1_支出汇总" xfId="2590" xr:uid="{00000000-0005-0000-0000-00005A0A0000}"/>
    <cellStyle name="差_Book2" xfId="99" xr:uid="{00000000-0005-0000-0000-000093000000}"/>
    <cellStyle name="差_Book2 2" xfId="2926" xr:uid="{00000000-0005-0000-0000-0000AA0B0000}"/>
    <cellStyle name="差_Book2_2014省级收入12.2（更新后）" xfId="905" xr:uid="{00000000-0005-0000-0000-0000BD030000}"/>
    <cellStyle name="差_Book2_2014省级收入12.2（更新后） 2" xfId="2225" xr:uid="{00000000-0005-0000-0000-0000ED080000}"/>
    <cellStyle name="差_Book2_2014省级收入及财力12.12（更新后）" xfId="579" xr:uid="{00000000-0005-0000-0000-000075020000}"/>
    <cellStyle name="差_Book2_2014省级收入及财力12.12（更新后） 2" xfId="2931" xr:uid="{00000000-0005-0000-0000-0000AF0B0000}"/>
    <cellStyle name="差_Book2_财力性转移支付2010年预算参考数" xfId="2935" xr:uid="{00000000-0005-0000-0000-0000B30B0000}"/>
    <cellStyle name="差_Book2_财力性转移支付2010年预算参考数 2" xfId="2940" xr:uid="{00000000-0005-0000-0000-0000B80B0000}"/>
    <cellStyle name="差_Book2_省级财力12.12" xfId="2941" xr:uid="{00000000-0005-0000-0000-0000B90B0000}"/>
    <cellStyle name="差_Book2_省级财力12.12 2" xfId="2622" xr:uid="{00000000-0005-0000-0000-00007A0A0000}"/>
    <cellStyle name="差_gdp" xfId="7" xr:uid="{00000000-0005-0000-0000-000037000000}"/>
    <cellStyle name="差_gdp 2" xfId="71" xr:uid="{00000000-0005-0000-0000-000077000000}"/>
    <cellStyle name="差_gdp 2 2" xfId="2289" xr:uid="{00000000-0005-0000-0000-00002D090000}"/>
    <cellStyle name="差_M01-2(州市补助收入)" xfId="2942" xr:uid="{00000000-0005-0000-0000-0000BA0B0000}"/>
    <cellStyle name="差_M01-2(州市补助收入) 2" xfId="2943" xr:uid="{00000000-0005-0000-0000-0000BB0B0000}"/>
    <cellStyle name="差_material report in Jul" xfId="2944" xr:uid="{00000000-0005-0000-0000-0000BC0B0000}"/>
    <cellStyle name="差_material report in Jun" xfId="2946" xr:uid="{00000000-0005-0000-0000-0000BE0B0000}"/>
    <cellStyle name="差_material report in May" xfId="2947" xr:uid="{00000000-0005-0000-0000-0000BF0B0000}"/>
    <cellStyle name="差_Material reprot In Apr (2)" xfId="2241" xr:uid="{00000000-0005-0000-0000-0000FD080000}"/>
    <cellStyle name="差_Material reprot In Dec" xfId="2948" xr:uid="{00000000-0005-0000-0000-0000C00B0000}"/>
    <cellStyle name="差_Material reprot In Dec (3)" xfId="971" xr:uid="{00000000-0005-0000-0000-000000040000}"/>
    <cellStyle name="差_Material reprot In Feb (2)" xfId="2950" xr:uid="{00000000-0005-0000-0000-0000C20B0000}"/>
    <cellStyle name="差_Material reprot In Mar" xfId="1580" xr:uid="{00000000-0005-0000-0000-000068060000}"/>
    <cellStyle name="差_MA-T-MA01.01数据完整性检查子模块-详细设计" xfId="200" xr:uid="{00000000-0005-0000-0000-0000F9000000}"/>
    <cellStyle name="差_Sheet1" xfId="529" xr:uid="{00000000-0005-0000-0000-000043020000}"/>
    <cellStyle name="差_Sheet1 2" xfId="1566" xr:uid="{00000000-0005-0000-0000-000059060000}"/>
    <cellStyle name="差_Sheet1_1" xfId="2643" xr:uid="{00000000-0005-0000-0000-00008F0A0000}"/>
    <cellStyle name="差_Sheet1_1 2" xfId="2952" xr:uid="{00000000-0005-0000-0000-0000C40B0000}"/>
    <cellStyle name="差_Sheet1_2" xfId="2954" xr:uid="{00000000-0005-0000-0000-0000C60B0000}"/>
    <cellStyle name="差_Sheet1_2 2" xfId="2955" xr:uid="{00000000-0005-0000-0000-0000C70B0000}"/>
    <cellStyle name="差_Sheet1_2014省级收入12.2（更新后）" xfId="573" xr:uid="{00000000-0005-0000-0000-00006F020000}"/>
    <cellStyle name="差_Sheet1_2014省级收入12.2（更新后） 2" xfId="518" xr:uid="{00000000-0005-0000-0000-000038020000}"/>
    <cellStyle name="差_Sheet1_2014省级收入及财力12.12（更新后）" xfId="2598" xr:uid="{00000000-0005-0000-0000-0000620A0000}"/>
    <cellStyle name="差_Sheet1_2014省级收入及财力12.12（更新后） 2" xfId="2510" xr:uid="{00000000-0005-0000-0000-00000A0A0000}"/>
    <cellStyle name="差_Sheet1_Sheet2" xfId="2956" xr:uid="{00000000-0005-0000-0000-0000C80B0000}"/>
    <cellStyle name="差_Sheet1_Sheet2 2" xfId="2957" xr:uid="{00000000-0005-0000-0000-0000C90B0000}"/>
    <cellStyle name="差_Sheet1_全省基金收支" xfId="1997" xr:uid="{00000000-0005-0000-0000-000009080000}"/>
    <cellStyle name="差_Sheet1_全省基金收支 2" xfId="2387" xr:uid="{00000000-0005-0000-0000-00008F090000}"/>
    <cellStyle name="差_Sheet1_省级财力12.12" xfId="2099" xr:uid="{00000000-0005-0000-0000-00006F080000}"/>
    <cellStyle name="差_Sheet1_省级财力12.12 2" xfId="2958" xr:uid="{00000000-0005-0000-0000-0000CA0B0000}"/>
    <cellStyle name="差_Sheet1_省级收入" xfId="2960" xr:uid="{00000000-0005-0000-0000-0000CC0B0000}"/>
    <cellStyle name="差_Sheet1_省级收入 2" xfId="2962" xr:uid="{00000000-0005-0000-0000-0000CE0B0000}"/>
    <cellStyle name="差_Sheet1_省级支出" xfId="2453" xr:uid="{00000000-0005-0000-0000-0000D1090000}"/>
    <cellStyle name="差_Sheet1_省级支出 2" xfId="133" xr:uid="{00000000-0005-0000-0000-0000B5000000}"/>
    <cellStyle name="差_Sheet2" xfId="2964" xr:uid="{00000000-0005-0000-0000-0000D00B0000}"/>
    <cellStyle name="差_Sheet2 2" xfId="1127" xr:uid="{00000000-0005-0000-0000-00009C040000}"/>
    <cellStyle name="差_Sheet2_1" xfId="2966" xr:uid="{00000000-0005-0000-0000-0000D20B0000}"/>
    <cellStyle name="差_Sheet2_1 2" xfId="2967" xr:uid="{00000000-0005-0000-0000-0000D30B0000}"/>
    <cellStyle name="差_Xl0000068" xfId="387" xr:uid="{00000000-0005-0000-0000-0000B4010000}"/>
    <cellStyle name="差_Xl0000068 2" xfId="202" xr:uid="{00000000-0005-0000-0000-0000FB000000}"/>
    <cellStyle name="差_Xl0000068 3" xfId="2968" xr:uid="{00000000-0005-0000-0000-0000D40B0000}"/>
    <cellStyle name="差_Xl0000068_2017年预算草案（债务）" xfId="2969" xr:uid="{00000000-0005-0000-0000-0000D50B0000}"/>
    <cellStyle name="差_Xl0000068_基金汇总" xfId="87" xr:uid="{00000000-0005-0000-0000-000087000000}"/>
    <cellStyle name="差_Xl0000068_收入汇总" xfId="1456" xr:uid="{00000000-0005-0000-0000-0000E8050000}"/>
    <cellStyle name="差_Xl0000068_支出汇总" xfId="375" xr:uid="{00000000-0005-0000-0000-0000A8010000}"/>
    <cellStyle name="差_Xl0000071" xfId="251" xr:uid="{00000000-0005-0000-0000-00002C010000}"/>
    <cellStyle name="差_Xl0000071 2" xfId="220" xr:uid="{00000000-0005-0000-0000-00000D010000}"/>
    <cellStyle name="差_Xl0000071 3" xfId="2970" xr:uid="{00000000-0005-0000-0000-0000D60B0000}"/>
    <cellStyle name="差_Xl0000071_2017年预算草案（债务）" xfId="2971" xr:uid="{00000000-0005-0000-0000-0000D70B0000}"/>
    <cellStyle name="差_Xl0000071_基金汇总" xfId="2973" xr:uid="{00000000-0005-0000-0000-0000D90B0000}"/>
    <cellStyle name="差_Xl0000071_收入汇总" xfId="1103" xr:uid="{00000000-0005-0000-0000-000084040000}"/>
    <cellStyle name="差_Xl0000071_支出汇总" xfId="2974" xr:uid="{00000000-0005-0000-0000-0000DA0B0000}"/>
    <cellStyle name="差_Xl0000302" xfId="2822" xr:uid="{00000000-0005-0000-0000-0000420B0000}"/>
    <cellStyle name="差_Xl0000302 2" xfId="2826" xr:uid="{00000000-0005-0000-0000-0000460B0000}"/>
    <cellStyle name="差_Xl0000335" xfId="2923" xr:uid="{00000000-0005-0000-0000-0000A70B0000}"/>
    <cellStyle name="差_Xl0000335 2" xfId="2976" xr:uid="{00000000-0005-0000-0000-0000DC0B0000}"/>
    <cellStyle name="差_Xl0000336" xfId="2977" xr:uid="{00000000-0005-0000-0000-0000DD0B0000}"/>
    <cellStyle name="差_Xl0000336 2" xfId="2978" xr:uid="{00000000-0005-0000-0000-0000DE0B0000}"/>
    <cellStyle name="差_Xl0000621" xfId="2979" xr:uid="{00000000-0005-0000-0000-0000DF0B0000}"/>
    <cellStyle name="差_Xl0000621 2" xfId="2374" xr:uid="{00000000-0005-0000-0000-000082090000}"/>
    <cellStyle name="差_安徽 缺口县区测算(地方填报)1" xfId="234" xr:uid="{00000000-0005-0000-0000-00001B010000}"/>
    <cellStyle name="差_安徽 缺口县区测算(地方填报)1 2" xfId="2981" xr:uid="{00000000-0005-0000-0000-0000E10B0000}"/>
    <cellStyle name="差_安徽 缺口县区测算(地方填报)1_2014省级收入12.2（更新后）" xfId="2199" xr:uid="{00000000-0005-0000-0000-0000D3080000}"/>
    <cellStyle name="差_安徽 缺口县区测算(地方填报)1_2014省级收入12.2（更新后） 2" xfId="2982" xr:uid="{00000000-0005-0000-0000-0000E20B0000}"/>
    <cellStyle name="差_安徽 缺口县区测算(地方填报)1_2014省级收入及财力12.12（更新后）" xfId="832" xr:uid="{00000000-0005-0000-0000-000073030000}"/>
    <cellStyle name="差_安徽 缺口县区测算(地方填报)1_2014省级收入及财力12.12（更新后） 2" xfId="836" xr:uid="{00000000-0005-0000-0000-000077030000}"/>
    <cellStyle name="差_安徽 缺口县区测算(地方填报)1_财力性转移支付2010年预算参考数" xfId="32" xr:uid="{00000000-0005-0000-0000-000050000000}"/>
    <cellStyle name="差_安徽 缺口县区测算(地方填报)1_财力性转移支付2010年预算参考数 2" xfId="1634" xr:uid="{00000000-0005-0000-0000-00009E060000}"/>
    <cellStyle name="差_安徽 缺口县区测算(地方填报)1_省级财力12.12" xfId="2985" xr:uid="{00000000-0005-0000-0000-0000E50B0000}"/>
    <cellStyle name="差_安徽 缺口县区测算(地方填报)1_省级财力12.12 2" xfId="1879" xr:uid="{00000000-0005-0000-0000-000093070000}"/>
    <cellStyle name="差_表一" xfId="751" xr:uid="{00000000-0005-0000-0000-000021030000}"/>
    <cellStyle name="差_表一_2014省级收入12.2（更新后）" xfId="1403" xr:uid="{00000000-0005-0000-0000-0000B3050000}"/>
    <cellStyle name="差_表一_2014省级收入及财力12.12（更新后）" xfId="548" xr:uid="{00000000-0005-0000-0000-000056020000}"/>
    <cellStyle name="差_表一_省级财力12.12" xfId="472" xr:uid="{00000000-0005-0000-0000-00000A020000}"/>
    <cellStyle name="差_不含人员经费系数" xfId="1353" xr:uid="{00000000-0005-0000-0000-000081050000}"/>
    <cellStyle name="差_不含人员经费系数 2" xfId="650" xr:uid="{00000000-0005-0000-0000-0000BC020000}"/>
    <cellStyle name="差_不含人员经费系数 2 2" xfId="2987" xr:uid="{00000000-0005-0000-0000-0000E70B0000}"/>
    <cellStyle name="差_不含人员经费系数_2014省级收入12.2（更新后）" xfId="607" xr:uid="{00000000-0005-0000-0000-000091020000}"/>
    <cellStyle name="差_不含人员经费系数_2014省级收入12.2（更新后） 2" xfId="2989" xr:uid="{00000000-0005-0000-0000-0000E90B0000}"/>
    <cellStyle name="差_不含人员经费系数_2014省级收入及财力12.12（更新后）" xfId="1192" xr:uid="{00000000-0005-0000-0000-0000DE040000}"/>
    <cellStyle name="差_不含人员经费系数_2014省级收入及财力12.12（更新后） 2" xfId="92" xr:uid="{00000000-0005-0000-0000-00008C000000}"/>
    <cellStyle name="差_不含人员经费系数_财力性转移支付2010年预算参考数" xfId="533" xr:uid="{00000000-0005-0000-0000-000047020000}"/>
    <cellStyle name="差_不含人员经费系数_财力性转移支付2010年预算参考数 2" xfId="1957" xr:uid="{00000000-0005-0000-0000-0000E1070000}"/>
    <cellStyle name="差_不含人员经费系数_省级财力12.12" xfId="2991" xr:uid="{00000000-0005-0000-0000-0000EB0B0000}"/>
    <cellStyle name="差_不含人员经费系数_省级财力12.12 2" xfId="2992" xr:uid="{00000000-0005-0000-0000-0000EC0B0000}"/>
    <cellStyle name="差_财力（李处长）" xfId="2917" xr:uid="{00000000-0005-0000-0000-0000A10B0000}"/>
    <cellStyle name="差_财力（李处长） 2" xfId="126" xr:uid="{00000000-0005-0000-0000-0000AE000000}"/>
    <cellStyle name="差_财力（李处长）_2014省级收入12.2（更新后）" xfId="2477" xr:uid="{00000000-0005-0000-0000-0000E9090000}"/>
    <cellStyle name="差_财力（李处长）_2014省级收入12.2（更新后） 2" xfId="2993" xr:uid="{00000000-0005-0000-0000-0000ED0B0000}"/>
    <cellStyle name="差_财力（李处长）_2014省级收入及财力12.12（更新后）" xfId="2994" xr:uid="{00000000-0005-0000-0000-0000EE0B0000}"/>
    <cellStyle name="差_财力（李处长）_2014省级收入及财力12.12（更新后） 2" xfId="2995" xr:uid="{00000000-0005-0000-0000-0000EF0B0000}"/>
    <cellStyle name="差_财力（李处长）_省级财力12.12" xfId="2586" xr:uid="{00000000-0005-0000-0000-0000560A0000}"/>
    <cellStyle name="差_财力（李处长）_省级财力12.12 2" xfId="706" xr:uid="{00000000-0005-0000-0000-0000F4020000}"/>
    <cellStyle name="差_财力差异计算表(不含非农业区)" xfId="2996" xr:uid="{00000000-0005-0000-0000-0000F00B0000}"/>
    <cellStyle name="差_财力差异计算表(不含非农业区) 2" xfId="2997" xr:uid="{00000000-0005-0000-0000-0000F10B0000}"/>
    <cellStyle name="差_财力差异计算表(不含非农业区)_2014省级收入12.2（更新后）" xfId="2998" xr:uid="{00000000-0005-0000-0000-0000F20B0000}"/>
    <cellStyle name="差_财力差异计算表(不含非农业区)_2014省级收入12.2（更新后） 2" xfId="2689" xr:uid="{00000000-0005-0000-0000-0000BD0A0000}"/>
    <cellStyle name="差_财力差异计算表(不含非农业区)_2014省级收入及财力12.12（更新后）" xfId="1146" xr:uid="{00000000-0005-0000-0000-0000AF040000}"/>
    <cellStyle name="差_财力差异计算表(不含非农业区)_2014省级收入及财力12.12（更新后） 2" xfId="1149" xr:uid="{00000000-0005-0000-0000-0000B2040000}"/>
    <cellStyle name="差_财力差异计算表(不含非农业区)_省级财力12.12" xfId="2999" xr:uid="{00000000-0005-0000-0000-0000F30B0000}"/>
    <cellStyle name="差_财力差异计算表(不含非农业区)_省级财力12.12 2" xfId="2810" xr:uid="{00000000-0005-0000-0000-0000360B0000}"/>
    <cellStyle name="差_财政供养人员" xfId="3002" xr:uid="{00000000-0005-0000-0000-0000F60B0000}"/>
    <cellStyle name="差_财政供养人员 2" xfId="2629" xr:uid="{00000000-0005-0000-0000-0000810A0000}"/>
    <cellStyle name="差_财政供养人员_2014省级收入12.2（更新后）" xfId="844" xr:uid="{00000000-0005-0000-0000-00007F030000}"/>
    <cellStyle name="差_财政供养人员_2014省级收入12.2（更新后） 2" xfId="784" xr:uid="{00000000-0005-0000-0000-000043030000}"/>
    <cellStyle name="差_财政供养人员_2014省级收入及财力12.12（更新后）" xfId="2725" xr:uid="{00000000-0005-0000-0000-0000E10A0000}"/>
    <cellStyle name="差_财政供养人员_2014省级收入及财力12.12（更新后） 2" xfId="2727" xr:uid="{00000000-0005-0000-0000-0000E30A0000}"/>
    <cellStyle name="差_财政供养人员_财力性转移支付2010年预算参考数" xfId="1128" xr:uid="{00000000-0005-0000-0000-00009D040000}"/>
    <cellStyle name="差_财政供养人员_财力性转移支付2010年预算参考数 2" xfId="385" xr:uid="{00000000-0005-0000-0000-0000B2010000}"/>
    <cellStyle name="差_财政供养人员_省级财力12.12" xfId="661" xr:uid="{00000000-0005-0000-0000-0000C7020000}"/>
    <cellStyle name="差_财政供养人员_省级财力12.12 2" xfId="1826" xr:uid="{00000000-0005-0000-0000-00005E070000}"/>
    <cellStyle name="差_财政厅编制用表（2011年报省人大）" xfId="2145" xr:uid="{00000000-0005-0000-0000-00009D080000}"/>
    <cellStyle name="差_财政厅编制用表（2011年报省人大） 2" xfId="279" xr:uid="{00000000-0005-0000-0000-000048010000}"/>
    <cellStyle name="差_财政厅编制用表（2011年报省人大） 3" xfId="672" xr:uid="{00000000-0005-0000-0000-0000D2020000}"/>
    <cellStyle name="差_财政厅编制用表（2011年报省人大）_2013省级预算附表" xfId="2867" xr:uid="{00000000-0005-0000-0000-00006F0B0000}"/>
    <cellStyle name="差_财政厅编制用表（2011年报省人大）_2013省级预算附表 2" xfId="2869" xr:uid="{00000000-0005-0000-0000-0000710B0000}"/>
    <cellStyle name="差_财政厅编制用表（2011年报省人大）_2014省级收入12.2（更新后）" xfId="2232" xr:uid="{00000000-0005-0000-0000-0000F4080000}"/>
    <cellStyle name="差_财政厅编制用表（2011年报省人大）_2014省级收入12.2（更新后） 2" xfId="1616" xr:uid="{00000000-0005-0000-0000-00008C060000}"/>
    <cellStyle name="差_财政厅编制用表（2011年报省人大）_2014省级收入及财力12.12（更新后）" xfId="1663" xr:uid="{00000000-0005-0000-0000-0000BB060000}"/>
    <cellStyle name="差_财政厅编制用表（2011年报省人大）_2014省级收入及财力12.12（更新后） 2" xfId="3003" xr:uid="{00000000-0005-0000-0000-0000F70B0000}"/>
    <cellStyle name="差_财政厅编制用表（2011年报省人大）_2017年常委会" xfId="3004" xr:uid="{00000000-0005-0000-0000-0000F80B0000}"/>
    <cellStyle name="差_财政厅编制用表（2011年报省人大）_2017年预算草案（债务）" xfId="2736" xr:uid="{00000000-0005-0000-0000-0000EC0A0000}"/>
    <cellStyle name="差_财政厅编制用表（2011年报省人大）_附表1-6" xfId="3007" xr:uid="{00000000-0005-0000-0000-0000FB0B0000}"/>
    <cellStyle name="差_财政厅编制用表（2011年报省人大）_附表1-6 2" xfId="3009" xr:uid="{00000000-0005-0000-0000-0000FD0B0000}"/>
    <cellStyle name="差_财政厅编制用表（2011年报省人大）_基金汇总" xfId="1830" xr:uid="{00000000-0005-0000-0000-000062070000}"/>
    <cellStyle name="差_财政厅编制用表（2011年报省人大）_省级财力12.12" xfId="2528" xr:uid="{00000000-0005-0000-0000-00001C0A0000}"/>
    <cellStyle name="差_财政厅编制用表（2011年报省人大）_省级财力12.12 2" xfId="3010" xr:uid="{00000000-0005-0000-0000-0000FE0B0000}"/>
    <cellStyle name="差_财政厅编制用表（2011年报省人大）_收入汇总" xfId="465" xr:uid="{00000000-0005-0000-0000-000003020000}"/>
    <cellStyle name="差_财政厅编制用表（2011年报省人大）_支出汇总" xfId="1309" xr:uid="{00000000-0005-0000-0000-000055050000}"/>
    <cellStyle name="差_测算结果" xfId="3012" xr:uid="{00000000-0005-0000-0000-0000000C0000}"/>
    <cellStyle name="差_测算结果 2" xfId="1554" xr:uid="{00000000-0005-0000-0000-00004C060000}"/>
    <cellStyle name="差_测算结果_2014省级收入12.2（更新后）" xfId="3013" xr:uid="{00000000-0005-0000-0000-0000010C0000}"/>
    <cellStyle name="差_测算结果_2014省级收入12.2（更新后） 2" xfId="3015" xr:uid="{00000000-0005-0000-0000-0000030C0000}"/>
    <cellStyle name="差_测算结果_2014省级收入及财力12.12（更新后）" xfId="896" xr:uid="{00000000-0005-0000-0000-0000B4030000}"/>
    <cellStyle name="差_测算结果_2014省级收入及财力12.12（更新后） 2" xfId="594" xr:uid="{00000000-0005-0000-0000-000084020000}"/>
    <cellStyle name="差_测算结果_财力性转移支付2010年预算参考数" xfId="3016" xr:uid="{00000000-0005-0000-0000-0000040C0000}"/>
    <cellStyle name="差_测算结果_财力性转移支付2010年预算参考数 2" xfId="1144" xr:uid="{00000000-0005-0000-0000-0000AD040000}"/>
    <cellStyle name="差_测算结果_省级财力12.12" xfId="2337" xr:uid="{00000000-0005-0000-0000-00005D090000}"/>
    <cellStyle name="差_测算结果_省级财力12.12 2" xfId="991" xr:uid="{00000000-0005-0000-0000-000014040000}"/>
    <cellStyle name="差_测算结果汇总" xfId="2105" xr:uid="{00000000-0005-0000-0000-000075080000}"/>
    <cellStyle name="差_测算结果汇总 2" xfId="2613" xr:uid="{00000000-0005-0000-0000-0000710A0000}"/>
    <cellStyle name="差_测算结果汇总 2 2" xfId="2616" xr:uid="{00000000-0005-0000-0000-0000740A0000}"/>
    <cellStyle name="差_测算结果汇总_2014省级收入12.2（更新后）" xfId="3017" xr:uid="{00000000-0005-0000-0000-0000050C0000}"/>
    <cellStyle name="差_测算结果汇总_2014省级收入12.2（更新后） 2" xfId="3020" xr:uid="{00000000-0005-0000-0000-0000080C0000}"/>
    <cellStyle name="差_测算结果汇总_2014省级收入及财力12.12（更新后）" xfId="3021" xr:uid="{00000000-0005-0000-0000-0000090C0000}"/>
    <cellStyle name="差_测算结果汇总_2014省级收入及财力12.12（更新后） 2" xfId="1191" xr:uid="{00000000-0005-0000-0000-0000DD040000}"/>
    <cellStyle name="差_测算结果汇总_财力性转移支付2010年预算参考数" xfId="56" xr:uid="{00000000-0005-0000-0000-000068000000}"/>
    <cellStyle name="差_测算结果汇总_财力性转移支付2010年预算参考数 2" xfId="456" xr:uid="{00000000-0005-0000-0000-0000FA010000}"/>
    <cellStyle name="差_测算结果汇总_省级财力12.12" xfId="2404" xr:uid="{00000000-0005-0000-0000-0000A0090000}"/>
    <cellStyle name="差_测算结果汇总_省级财力12.12 2" xfId="2888" xr:uid="{00000000-0005-0000-0000-0000840B0000}"/>
    <cellStyle name="差_测算总表" xfId="1911" xr:uid="{00000000-0005-0000-0000-0000B3070000}"/>
    <cellStyle name="差_测算总表 2" xfId="3022" xr:uid="{00000000-0005-0000-0000-00000A0C0000}"/>
    <cellStyle name="差_测算总表_2014省级收入12.2（更新后）" xfId="1718" xr:uid="{00000000-0005-0000-0000-0000F2060000}"/>
    <cellStyle name="差_测算总表_2014省级收入12.2（更新后） 2" xfId="1720" xr:uid="{00000000-0005-0000-0000-0000F4060000}"/>
    <cellStyle name="差_测算总表_2014省级收入及财力12.12（更新后）" xfId="2455" xr:uid="{00000000-0005-0000-0000-0000D3090000}"/>
    <cellStyle name="差_测算总表_2014省级收入及财力12.12（更新后） 2" xfId="390" xr:uid="{00000000-0005-0000-0000-0000B7010000}"/>
    <cellStyle name="差_测算总表_省级财力12.12" xfId="3023" xr:uid="{00000000-0005-0000-0000-00000B0C0000}"/>
    <cellStyle name="差_测算总表_省级财力12.12 2" xfId="1039" xr:uid="{00000000-0005-0000-0000-000044040000}"/>
    <cellStyle name="差_成本差异系数" xfId="2625" xr:uid="{00000000-0005-0000-0000-00007D0A0000}"/>
    <cellStyle name="差_成本差异系数 2" xfId="1599" xr:uid="{00000000-0005-0000-0000-00007B060000}"/>
    <cellStyle name="差_成本差异系数 2 2" xfId="1604" xr:uid="{00000000-0005-0000-0000-000080060000}"/>
    <cellStyle name="差_成本差异系数（含人口规模）" xfId="526" xr:uid="{00000000-0005-0000-0000-000040020000}"/>
    <cellStyle name="差_成本差异系数（含人口规模） 2" xfId="3028" xr:uid="{00000000-0005-0000-0000-0000100C0000}"/>
    <cellStyle name="差_成本差异系数（含人口规模）_2014省级收入12.2（更新后）" xfId="1756" xr:uid="{00000000-0005-0000-0000-000018070000}"/>
    <cellStyle name="差_成本差异系数（含人口规模）_2014省级收入12.2（更新后） 2" xfId="3029" xr:uid="{00000000-0005-0000-0000-0000110C0000}"/>
    <cellStyle name="差_成本差异系数（含人口规模）_2014省级收入及财力12.12（更新后）" xfId="3032" xr:uid="{00000000-0005-0000-0000-0000140C0000}"/>
    <cellStyle name="差_成本差异系数（含人口规模）_2014省级收入及财力12.12（更新后） 2" xfId="2298" xr:uid="{00000000-0005-0000-0000-000036090000}"/>
    <cellStyle name="差_成本差异系数（含人口规模）_财力性转移支付2010年预算参考数" xfId="621" xr:uid="{00000000-0005-0000-0000-00009F020000}"/>
    <cellStyle name="差_成本差异系数（含人口规模）_财力性转移支付2010年预算参考数 2" xfId="1393" xr:uid="{00000000-0005-0000-0000-0000A9050000}"/>
    <cellStyle name="差_成本差异系数（含人口规模）_省级财力12.12" xfId="3034" xr:uid="{00000000-0005-0000-0000-0000160C0000}"/>
    <cellStyle name="差_成本差异系数（含人口规模）_省级财力12.12 2" xfId="2905" xr:uid="{00000000-0005-0000-0000-0000950B0000}"/>
    <cellStyle name="差_成本差异系数_2014省级收入12.2（更新后）" xfId="2686" xr:uid="{00000000-0005-0000-0000-0000BA0A0000}"/>
    <cellStyle name="差_成本差异系数_2014省级收入12.2（更新后） 2" xfId="3037" xr:uid="{00000000-0005-0000-0000-0000190C0000}"/>
    <cellStyle name="差_成本差异系数_2014省级收入及财力12.12（更新后）" xfId="3038" xr:uid="{00000000-0005-0000-0000-00001A0C0000}"/>
    <cellStyle name="差_成本差异系数_2014省级收入及财力12.12（更新后） 2" xfId="3039" xr:uid="{00000000-0005-0000-0000-00001B0C0000}"/>
    <cellStyle name="差_成本差异系数_财力性转移支付2010年预算参考数" xfId="1570" xr:uid="{00000000-0005-0000-0000-00005D060000}"/>
    <cellStyle name="差_成本差异系数_财力性转移支付2010年预算参考数 2" xfId="926" xr:uid="{00000000-0005-0000-0000-0000D2030000}"/>
    <cellStyle name="差_成本差异系数_省级财力12.12" xfId="3040" xr:uid="{00000000-0005-0000-0000-00001C0C0000}"/>
    <cellStyle name="差_成本差异系数_省级财力12.12 2" xfId="3043" xr:uid="{00000000-0005-0000-0000-00001F0C0000}"/>
    <cellStyle name="差_城建部门" xfId="266" xr:uid="{00000000-0005-0000-0000-00003B010000}"/>
    <cellStyle name="差_城建部门 2" xfId="405" xr:uid="{00000000-0005-0000-0000-0000C6010000}"/>
    <cellStyle name="差_第五部分(才淼、饶永宏）" xfId="3045" xr:uid="{00000000-0005-0000-0000-0000210C0000}"/>
    <cellStyle name="差_第五部分(才淼、饶永宏） 2" xfId="2207" xr:uid="{00000000-0005-0000-0000-0000DB080000}"/>
    <cellStyle name="差_第一部分：综合全" xfId="3047" xr:uid="{00000000-0005-0000-0000-0000230C0000}"/>
    <cellStyle name="差_第一部分：综合全 2" xfId="342" xr:uid="{00000000-0005-0000-0000-000087010000}"/>
    <cellStyle name="差_电力公司增值税划转" xfId="3048" xr:uid="{00000000-0005-0000-0000-0000240C0000}"/>
    <cellStyle name="差_电力公司增值税划转 2" xfId="2056" xr:uid="{00000000-0005-0000-0000-000044080000}"/>
    <cellStyle name="差_电力公司增值税划转_2014省级收入12.2（更新后）" xfId="1600" xr:uid="{00000000-0005-0000-0000-00007C060000}"/>
    <cellStyle name="差_电力公司增值税划转_2014省级收入12.2（更新后） 2" xfId="1606" xr:uid="{00000000-0005-0000-0000-000082060000}"/>
    <cellStyle name="差_电力公司增值税划转_2014省级收入及财力12.12（更新后）" xfId="3050" xr:uid="{00000000-0005-0000-0000-0000260C0000}"/>
    <cellStyle name="差_电力公司增值税划转_2014省级收入及财力12.12（更新后） 2" xfId="3053" xr:uid="{00000000-0005-0000-0000-0000290C0000}"/>
    <cellStyle name="差_电力公司增值税划转_省级财力12.12" xfId="2236" xr:uid="{00000000-0005-0000-0000-0000F8080000}"/>
    <cellStyle name="差_电力公司增值税划转_省级财力12.12 2" xfId="3000" xr:uid="{00000000-0005-0000-0000-0000F40B0000}"/>
    <cellStyle name="差_方案二" xfId="2676" xr:uid="{00000000-0005-0000-0000-0000B00A0000}"/>
    <cellStyle name="差_方案二 2" xfId="2322" xr:uid="{00000000-0005-0000-0000-00004E090000}"/>
    <cellStyle name="差_分析缺口率" xfId="783" xr:uid="{00000000-0005-0000-0000-000042030000}"/>
    <cellStyle name="差_分析缺口率 2" xfId="3054" xr:uid="{00000000-0005-0000-0000-00002A0C0000}"/>
    <cellStyle name="差_分析缺口率_2014省级收入12.2（更新后）" xfId="2836" xr:uid="{00000000-0005-0000-0000-0000500B0000}"/>
    <cellStyle name="差_分析缺口率_2014省级收入12.2（更新后） 2" xfId="2838" xr:uid="{00000000-0005-0000-0000-0000520B0000}"/>
    <cellStyle name="差_分析缺口率_2014省级收入及财力12.12（更新后）" xfId="1476" xr:uid="{00000000-0005-0000-0000-0000FC050000}"/>
    <cellStyle name="差_分析缺口率_2014省级收入及财力12.12（更新后） 2" xfId="2095" xr:uid="{00000000-0005-0000-0000-00006B080000}"/>
    <cellStyle name="差_分析缺口率_财力性转移支付2010年预算参考数" xfId="3057" xr:uid="{00000000-0005-0000-0000-00002D0C0000}"/>
    <cellStyle name="差_分析缺口率_财力性转移支付2010年预算参考数 2" xfId="3059" xr:uid="{00000000-0005-0000-0000-00002F0C0000}"/>
    <cellStyle name="差_分析缺口率_省级财力12.12" xfId="968" xr:uid="{00000000-0005-0000-0000-0000FD030000}"/>
    <cellStyle name="差_分析缺口率_省级财力12.12 2" xfId="3060" xr:uid="{00000000-0005-0000-0000-0000300C0000}"/>
    <cellStyle name="差_分县成本差异系数" xfId="3062" xr:uid="{00000000-0005-0000-0000-0000320C0000}"/>
    <cellStyle name="差_分县成本差异系数 2" xfId="3063" xr:uid="{00000000-0005-0000-0000-0000330C0000}"/>
    <cellStyle name="差_分县成本差异系数 2 2" xfId="3064" xr:uid="{00000000-0005-0000-0000-0000340C0000}"/>
    <cellStyle name="差_分县成本差异系数_2014省级收入12.2（更新后）" xfId="2617" xr:uid="{00000000-0005-0000-0000-0000750A0000}"/>
    <cellStyle name="差_分县成本差异系数_2014省级收入12.2（更新后） 2" xfId="1316" xr:uid="{00000000-0005-0000-0000-00005C050000}"/>
    <cellStyle name="差_分县成本差异系数_2014省级收入及财力12.12（更新后）" xfId="1828" xr:uid="{00000000-0005-0000-0000-000060070000}"/>
    <cellStyle name="差_分县成本差异系数_2014省级收入及财力12.12（更新后） 2" xfId="3065" xr:uid="{00000000-0005-0000-0000-0000350C0000}"/>
    <cellStyle name="差_分县成本差异系数_不含人员经费系数" xfId="3067" xr:uid="{00000000-0005-0000-0000-0000370C0000}"/>
    <cellStyle name="差_分县成本差异系数_不含人员经费系数 2" xfId="3068" xr:uid="{00000000-0005-0000-0000-0000380C0000}"/>
    <cellStyle name="差_分县成本差异系数_不含人员经费系数_2014省级收入12.2（更新后）" xfId="15" xr:uid="{00000000-0005-0000-0000-00003F000000}"/>
    <cellStyle name="差_分县成本差异系数_不含人员经费系数_2014省级收入12.2（更新后） 2" xfId="1251" xr:uid="{00000000-0005-0000-0000-000019050000}"/>
    <cellStyle name="差_分县成本差异系数_不含人员经费系数_2014省级收入及财力12.12（更新后）" xfId="2009" xr:uid="{00000000-0005-0000-0000-000015080000}"/>
    <cellStyle name="差_分县成本差异系数_不含人员经费系数_2014省级收入及财力12.12（更新后） 2" xfId="874" xr:uid="{00000000-0005-0000-0000-00009D030000}"/>
    <cellStyle name="差_分县成本差异系数_不含人员经费系数_财力性转移支付2010年预算参考数" xfId="3070" xr:uid="{00000000-0005-0000-0000-00003A0C0000}"/>
    <cellStyle name="差_分县成本差异系数_不含人员经费系数_财力性转移支付2010年预算参考数 2" xfId="3071" xr:uid="{00000000-0005-0000-0000-00003B0C0000}"/>
    <cellStyle name="差_分县成本差异系数_不含人员经费系数_省级财力12.12" xfId="3072" xr:uid="{00000000-0005-0000-0000-00003C0C0000}"/>
    <cellStyle name="差_分县成本差异系数_不含人员经费系数_省级财力12.12 2" xfId="222" xr:uid="{00000000-0005-0000-0000-00000F010000}"/>
    <cellStyle name="差_分县成本差异系数_财力性转移支付2010年预算参考数" xfId="3074" xr:uid="{00000000-0005-0000-0000-00003E0C0000}"/>
    <cellStyle name="差_分县成本差异系数_财力性转移支付2010年预算参考数 2" xfId="3075" xr:uid="{00000000-0005-0000-0000-00003F0C0000}"/>
    <cellStyle name="差_分县成本差异系数_民生政策最低支出需求" xfId="3076" xr:uid="{00000000-0005-0000-0000-0000400C0000}"/>
    <cellStyle name="差_分县成本差异系数_民生政策最低支出需求 2" xfId="1584" xr:uid="{00000000-0005-0000-0000-00006C060000}"/>
    <cellStyle name="差_分县成本差异系数_民生政策最低支出需求_2014省级收入12.2（更新后）" xfId="67" xr:uid="{00000000-0005-0000-0000-000073000000}"/>
    <cellStyle name="差_分县成本差异系数_民生政策最低支出需求_2014省级收入12.2（更新后） 2" xfId="1851" xr:uid="{00000000-0005-0000-0000-000077070000}"/>
    <cellStyle name="差_分县成本差异系数_民生政策最低支出需求_2014省级收入及财力12.12（更新后）" xfId="3080" xr:uid="{00000000-0005-0000-0000-0000440C0000}"/>
    <cellStyle name="差_分县成本差异系数_民生政策最低支出需求_2014省级收入及财力12.12（更新后） 2" xfId="3081" xr:uid="{00000000-0005-0000-0000-0000450C0000}"/>
    <cellStyle name="差_分县成本差异系数_民生政策最低支出需求_财力性转移支付2010年预算参考数" xfId="2046" xr:uid="{00000000-0005-0000-0000-00003A080000}"/>
    <cellStyle name="差_分县成本差异系数_民生政策最低支出需求_财力性转移支付2010年预算参考数 2" xfId="978" xr:uid="{00000000-0005-0000-0000-000007040000}"/>
    <cellStyle name="差_分县成本差异系数_民生政策最低支出需求_省级财力12.12" xfId="3082" xr:uid="{00000000-0005-0000-0000-0000460C0000}"/>
    <cellStyle name="差_分县成本差异系数_民生政策最低支出需求_省级财力12.12 2" xfId="1901" xr:uid="{00000000-0005-0000-0000-0000A9070000}"/>
    <cellStyle name="差_分县成本差异系数_省级财力12.12" xfId="3083" xr:uid="{00000000-0005-0000-0000-0000470C0000}"/>
    <cellStyle name="差_分县成本差异系数_省级财力12.12 2" xfId="114" xr:uid="{00000000-0005-0000-0000-0000A2000000}"/>
    <cellStyle name="差_附表" xfId="3085" xr:uid="{00000000-0005-0000-0000-0000490C0000}"/>
    <cellStyle name="差_附表 2" xfId="3086" xr:uid="{00000000-0005-0000-0000-00004A0C0000}"/>
    <cellStyle name="差_附表 2 2" xfId="2645" xr:uid="{00000000-0005-0000-0000-0000910A0000}"/>
    <cellStyle name="差_附表_2014省级收入12.2（更新后）" xfId="3087" xr:uid="{00000000-0005-0000-0000-00004B0C0000}"/>
    <cellStyle name="差_附表_2014省级收入12.2（更新后） 2" xfId="3088" xr:uid="{00000000-0005-0000-0000-00004C0C0000}"/>
    <cellStyle name="差_附表_2014省级收入及财力12.12（更新后）" xfId="2965" xr:uid="{00000000-0005-0000-0000-0000D10B0000}"/>
    <cellStyle name="差_附表_2014省级收入及财力12.12（更新后） 2" xfId="1126" xr:uid="{00000000-0005-0000-0000-00009B040000}"/>
    <cellStyle name="差_附表_财力性转移支付2010年预算参考数" xfId="608" xr:uid="{00000000-0005-0000-0000-000092020000}"/>
    <cellStyle name="差_附表_财力性转移支付2010年预算参考数 2" xfId="2990" xr:uid="{00000000-0005-0000-0000-0000EA0B0000}"/>
    <cellStyle name="差_附表_省级财力12.12" xfId="2959" xr:uid="{00000000-0005-0000-0000-0000CB0B0000}"/>
    <cellStyle name="差_附表_省级财力12.12 2" xfId="3091" xr:uid="{00000000-0005-0000-0000-00004F0C0000}"/>
    <cellStyle name="差_附表1-6" xfId="3092" xr:uid="{00000000-0005-0000-0000-0000500C0000}"/>
    <cellStyle name="差_附表1-6 2" xfId="3095" xr:uid="{00000000-0005-0000-0000-0000530C0000}"/>
    <cellStyle name="差_复件 2012年地方财政公共预算分级平衡情况表" xfId="3096" xr:uid="{00000000-0005-0000-0000-0000540C0000}"/>
    <cellStyle name="差_复件 2012年地方财政公共预算分级平衡情况表 2" xfId="3098" xr:uid="{00000000-0005-0000-0000-0000560C0000}"/>
    <cellStyle name="差_复件 2012年地方财政公共预算分级平衡情况表（5" xfId="768" xr:uid="{00000000-0005-0000-0000-000032030000}"/>
    <cellStyle name="差_复件 2012年地方财政公共预算分级平衡情况表（5 2" xfId="3100" xr:uid="{00000000-0005-0000-0000-0000580C0000}"/>
    <cellStyle name="差_复件 复件 2010年预算表格－2010-03-26-（含表间 公式）" xfId="637" xr:uid="{00000000-0005-0000-0000-0000AF020000}"/>
    <cellStyle name="差_复件 复件 2010年预算表格－2010-03-26-（含表间 公式） 2" xfId="3102" xr:uid="{00000000-0005-0000-0000-00005A0C0000}"/>
    <cellStyle name="差_复件 复件 2010年预算表格－2010-03-26-（含表间 公式）_2014省级收入12.2（更新后）" xfId="2108" xr:uid="{00000000-0005-0000-0000-000078080000}"/>
    <cellStyle name="差_复件 复件 2010年预算表格－2010-03-26-（含表间 公式）_2014省级收入12.2（更新后） 2" xfId="3104" xr:uid="{00000000-0005-0000-0000-00005C0C0000}"/>
    <cellStyle name="差_复件 复件 2010年预算表格－2010-03-26-（含表间 公式）_2014省级收入及财力12.12（更新后）" xfId="1025" xr:uid="{00000000-0005-0000-0000-000036040000}"/>
    <cellStyle name="差_复件 复件 2010年预算表格－2010-03-26-（含表间 公式）_2014省级收入及财力12.12（更新后） 2" xfId="1613" xr:uid="{00000000-0005-0000-0000-000089060000}"/>
    <cellStyle name="差_复件 复件 2010年预算表格－2010-03-26-（含表间 公式）_省级财力12.12" xfId="1424" xr:uid="{00000000-0005-0000-0000-0000C8050000}"/>
    <cellStyle name="差_复件 复件 2010年预算表格－2010-03-26-（含表间 公式）_省级财力12.12 2" xfId="1432" xr:uid="{00000000-0005-0000-0000-0000D0050000}"/>
    <cellStyle name="差_国有资本经营预算（2011年报省人大）" xfId="3090" xr:uid="{00000000-0005-0000-0000-00004E0C0000}"/>
    <cellStyle name="差_国有资本经营预算（2011年报省人大） 2" xfId="2034" xr:uid="{00000000-0005-0000-0000-00002E080000}"/>
    <cellStyle name="差_国有资本经营预算（2011年报省人大） 3" xfId="399" xr:uid="{00000000-0005-0000-0000-0000C0010000}"/>
    <cellStyle name="差_国有资本经营预算（2011年报省人大）_2013省级预算附表" xfId="3105" xr:uid="{00000000-0005-0000-0000-00005D0C0000}"/>
    <cellStyle name="差_国有资本经营预算（2011年报省人大）_2013省级预算附表 2" xfId="3106" xr:uid="{00000000-0005-0000-0000-00005E0C0000}"/>
    <cellStyle name="差_国有资本经营预算（2011年报省人大）_2014省级收入12.2（更新后）" xfId="3108" xr:uid="{00000000-0005-0000-0000-0000600C0000}"/>
    <cellStyle name="差_国有资本经营预算（2011年报省人大）_2014省级收入12.2（更新后） 2" xfId="3109" xr:uid="{00000000-0005-0000-0000-0000610C0000}"/>
    <cellStyle name="差_国有资本经营预算（2011年报省人大）_2014省级收入及财力12.12（更新后）" xfId="3110" xr:uid="{00000000-0005-0000-0000-0000620C0000}"/>
    <cellStyle name="差_国有资本经营预算（2011年报省人大）_2014省级收入及财力12.12（更新后） 2" xfId="3111" xr:uid="{00000000-0005-0000-0000-0000630C0000}"/>
    <cellStyle name="差_国有资本经营预算（2011年报省人大）_2017年常委会" xfId="3112" xr:uid="{00000000-0005-0000-0000-0000640C0000}"/>
    <cellStyle name="差_国有资本经营预算（2011年报省人大）_2017年预算草案（债务）" xfId="3113" xr:uid="{00000000-0005-0000-0000-0000650C0000}"/>
    <cellStyle name="差_国有资本经营预算（2011年报省人大）_附表1-6" xfId="1816" xr:uid="{00000000-0005-0000-0000-000054070000}"/>
    <cellStyle name="差_国有资本经营预算（2011年报省人大）_附表1-6 2" xfId="3115" xr:uid="{00000000-0005-0000-0000-0000670C0000}"/>
    <cellStyle name="差_国有资本经营预算（2011年报省人大）_基金汇总" xfId="3089" xr:uid="{00000000-0005-0000-0000-00004D0C0000}"/>
    <cellStyle name="差_国有资本经营预算（2011年报省人大）_省级财力12.12" xfId="3118" xr:uid="{00000000-0005-0000-0000-00006A0C0000}"/>
    <cellStyle name="差_国有资本经营预算（2011年报省人大）_省级财力12.12 2" xfId="1801" xr:uid="{00000000-0005-0000-0000-000045070000}"/>
    <cellStyle name="差_国有资本经营预算（2011年报省人大）_收入汇总" xfId="3120" xr:uid="{00000000-0005-0000-0000-00006C0C0000}"/>
    <cellStyle name="差_国有资本经营预算（2011年报省人大）_支出汇总" xfId="3121" xr:uid="{00000000-0005-0000-0000-00006D0C0000}"/>
    <cellStyle name="差_河南 缺口县区测算(地方填报)" xfId="3248" xr:uid="{00000000-0005-0000-0000-0000EC0C0000}"/>
    <cellStyle name="差_河南 缺口县区测算(地方填报) 2" xfId="1119" xr:uid="{00000000-0005-0000-0000-000094040000}"/>
    <cellStyle name="差_河南 缺口县区测算(地方填报)_2014省级收入12.2（更新后）" xfId="380" xr:uid="{00000000-0005-0000-0000-0000AD010000}"/>
    <cellStyle name="差_河南 缺口县区测算(地方填报)_2014省级收入12.2（更新后） 2" xfId="1164" xr:uid="{00000000-0005-0000-0000-0000C1040000}"/>
    <cellStyle name="差_河南 缺口县区测算(地方填报)_2014省级收入及财力12.12（更新后）" xfId="3249" xr:uid="{00000000-0005-0000-0000-0000ED0C0000}"/>
    <cellStyle name="差_河南 缺口县区测算(地方填报)_2014省级收入及财力12.12（更新后） 2" xfId="625" xr:uid="{00000000-0005-0000-0000-0000A3020000}"/>
    <cellStyle name="差_河南 缺口县区测算(地方填报)_财力性转移支付2010年预算参考数" xfId="488" xr:uid="{00000000-0005-0000-0000-00001A020000}"/>
    <cellStyle name="差_河南 缺口县区测算(地方填报)_财力性转移支付2010年预算参考数 2" xfId="2642" xr:uid="{00000000-0005-0000-0000-00008E0A0000}"/>
    <cellStyle name="差_河南 缺口县区测算(地方填报)_省级财力12.12" xfId="77" xr:uid="{00000000-0005-0000-0000-00007D000000}"/>
    <cellStyle name="差_河南 缺口县区测算(地方填报)_省级财力12.12 2" xfId="3251" xr:uid="{00000000-0005-0000-0000-0000EF0C0000}"/>
    <cellStyle name="差_河南 缺口县区测算(地方填报白)" xfId="3253" xr:uid="{00000000-0005-0000-0000-0000F10C0000}"/>
    <cellStyle name="差_河南 缺口县区测算(地方填报白) 2" xfId="1434" xr:uid="{00000000-0005-0000-0000-0000D2050000}"/>
    <cellStyle name="差_河南 缺口县区测算(地方填报白)_2014省级收入12.2（更新后）" xfId="3036" xr:uid="{00000000-0005-0000-0000-0000180C0000}"/>
    <cellStyle name="差_河南 缺口县区测算(地方填报白)_2014省级收入12.2（更新后） 2" xfId="1924" xr:uid="{00000000-0005-0000-0000-0000C0070000}"/>
    <cellStyle name="差_河南 缺口县区测算(地方填报白)_2014省级收入及财力12.12（更新后）" xfId="3254" xr:uid="{00000000-0005-0000-0000-0000F20C0000}"/>
    <cellStyle name="差_河南 缺口县区测算(地方填报白)_2014省级收入及财力12.12（更新后） 2" xfId="3255" xr:uid="{00000000-0005-0000-0000-0000F30C0000}"/>
    <cellStyle name="差_河南 缺口县区测算(地方填报白)_财力性转移支付2010年预算参考数" xfId="3256" xr:uid="{00000000-0005-0000-0000-0000F40C0000}"/>
    <cellStyle name="差_河南 缺口县区测算(地方填报白)_财力性转移支付2010年预算参考数 2" xfId="2953" xr:uid="{00000000-0005-0000-0000-0000C50B0000}"/>
    <cellStyle name="差_河南 缺口县区测算(地方填报白)_省级财力12.12" xfId="3257" xr:uid="{00000000-0005-0000-0000-0000F50C0000}"/>
    <cellStyle name="差_河南 缺口县区测算(地方填报白)_省级财力12.12 2" xfId="3258" xr:uid="{00000000-0005-0000-0000-0000F60C0000}"/>
    <cellStyle name="差_河南省----2009-05-21（补充数据）" xfId="3259" xr:uid="{00000000-0005-0000-0000-0000F70C0000}"/>
    <cellStyle name="差_河南省----2009-05-21（补充数据） 2" xfId="338" xr:uid="{00000000-0005-0000-0000-000083010000}"/>
    <cellStyle name="差_河南省----2009-05-21（补充数据） 3" xfId="1990" xr:uid="{00000000-0005-0000-0000-000002080000}"/>
    <cellStyle name="差_河南省----2009-05-21（补充数据）_2013省级预算附表" xfId="3260" xr:uid="{00000000-0005-0000-0000-0000F80C0000}"/>
    <cellStyle name="差_河南省----2009-05-21（补充数据）_2013省级预算附表 2" xfId="3261" xr:uid="{00000000-0005-0000-0000-0000F90C0000}"/>
    <cellStyle name="差_河南省----2009-05-21（补充数据）_2014省级收入12.2（更新后）" xfId="3242" xr:uid="{00000000-0005-0000-0000-0000E60C0000}"/>
    <cellStyle name="差_河南省----2009-05-21（补充数据）_2014省级收入12.2（更新后） 2" xfId="1183" xr:uid="{00000000-0005-0000-0000-0000D5040000}"/>
    <cellStyle name="差_河南省----2009-05-21（补充数据）_2014省级收入及财力12.12（更新后）" xfId="1221" xr:uid="{00000000-0005-0000-0000-0000FB040000}"/>
    <cellStyle name="差_河南省----2009-05-21（补充数据）_2014省级收入及财力12.12（更新后） 2" xfId="3262" xr:uid="{00000000-0005-0000-0000-0000FA0C0000}"/>
    <cellStyle name="差_河南省----2009-05-21（补充数据）_2017年常委会" xfId="142" xr:uid="{00000000-0005-0000-0000-0000BE000000}"/>
    <cellStyle name="差_河南省----2009-05-21（补充数据）_2017年预算草案（债务）" xfId="3263" xr:uid="{00000000-0005-0000-0000-0000FB0C0000}"/>
    <cellStyle name="差_河南省----2009-05-21（补充数据）_附表1-6" xfId="2951" xr:uid="{00000000-0005-0000-0000-0000C30B0000}"/>
    <cellStyle name="差_河南省----2009-05-21（补充数据）_附表1-6 2" xfId="3264" xr:uid="{00000000-0005-0000-0000-0000FC0C0000}"/>
    <cellStyle name="差_河南省----2009-05-21（补充数据）_基金汇总" xfId="2796" xr:uid="{00000000-0005-0000-0000-0000280B0000}"/>
    <cellStyle name="差_河南省----2009-05-21（补充数据）_省级财力12.12" xfId="910" xr:uid="{00000000-0005-0000-0000-0000C2030000}"/>
    <cellStyle name="差_河南省----2009-05-21（补充数据）_省级财力12.12 2" xfId="3192" xr:uid="{00000000-0005-0000-0000-0000B40C0000}"/>
    <cellStyle name="差_河南省----2009-05-21（补充数据）_收入汇总" xfId="2573" xr:uid="{00000000-0005-0000-0000-0000490A0000}"/>
    <cellStyle name="差_河南省----2009-05-21（补充数据）_支出汇总" xfId="2576" xr:uid="{00000000-0005-0000-0000-00004C0A0000}"/>
    <cellStyle name="差_河南省农村义务教育教师绩效工资测算表8-12" xfId="3265" xr:uid="{00000000-0005-0000-0000-0000FD0C0000}"/>
    <cellStyle name="差_河南省农村义务教育教师绩效工资测算表8-12 2" xfId="3266" xr:uid="{00000000-0005-0000-0000-0000FE0C0000}"/>
    <cellStyle name="差_河南省农村义务教育教师绩效工资测算表8-12 2 2" xfId="3267" xr:uid="{00000000-0005-0000-0000-0000FF0C0000}"/>
    <cellStyle name="差_河南省农村义务教育教师绩效工资测算表8-12_2014省级收入12.2（更新后）" xfId="3268" xr:uid="{00000000-0005-0000-0000-0000000D0000}"/>
    <cellStyle name="差_河南省农村义务教育教师绩效工资测算表8-12_2014省级收入12.2（更新后） 2" xfId="3269" xr:uid="{00000000-0005-0000-0000-0000010D0000}"/>
    <cellStyle name="差_河南省农村义务教育教师绩效工资测算表8-12_2014省级收入及财力12.12（更新后）" xfId="3270" xr:uid="{00000000-0005-0000-0000-0000020D0000}"/>
    <cellStyle name="差_河南省农村义务教育教师绩效工资测算表8-12_2014省级收入及财力12.12（更新后） 2" xfId="3271" xr:uid="{00000000-0005-0000-0000-0000030D0000}"/>
    <cellStyle name="差_河南省农村义务教育教师绩效工资测算表8-12_省级财力12.12" xfId="3273" xr:uid="{00000000-0005-0000-0000-0000050D0000}"/>
    <cellStyle name="差_河南省农村义务教育教师绩效工资测算表8-12_省级财力12.12 2" xfId="3275" xr:uid="{00000000-0005-0000-0000-0000070D0000}"/>
    <cellStyle name="差_核定人数对比" xfId="737" xr:uid="{00000000-0005-0000-0000-000013030000}"/>
    <cellStyle name="差_核定人数对比 2" xfId="731" xr:uid="{00000000-0005-0000-0000-00000D030000}"/>
    <cellStyle name="差_核定人数对比_2014省级收入12.2（更新后）" xfId="3141" xr:uid="{00000000-0005-0000-0000-0000810C0000}"/>
    <cellStyle name="差_核定人数对比_2014省级收入12.2（更新后） 2" xfId="3278" xr:uid="{00000000-0005-0000-0000-00000A0D0000}"/>
    <cellStyle name="差_核定人数对比_2014省级收入及财力12.12（更新后）" xfId="1002" xr:uid="{00000000-0005-0000-0000-00001F040000}"/>
    <cellStyle name="差_核定人数对比_2014省级收入及财力12.12（更新后） 2" xfId="3279" xr:uid="{00000000-0005-0000-0000-00000B0D0000}"/>
    <cellStyle name="差_核定人数对比_财力性转移支付2010年预算参考数" xfId="2732" xr:uid="{00000000-0005-0000-0000-0000E80A0000}"/>
    <cellStyle name="差_核定人数对比_财力性转移支付2010年预算参考数 2" xfId="3280" xr:uid="{00000000-0005-0000-0000-00000C0D0000}"/>
    <cellStyle name="差_核定人数对比_省级财力12.12" xfId="3284" xr:uid="{00000000-0005-0000-0000-0000100D0000}"/>
    <cellStyle name="差_核定人数对比_省级财力12.12 2" xfId="3288" xr:uid="{00000000-0005-0000-0000-0000140D0000}"/>
    <cellStyle name="差_核定人数下发表" xfId="66" xr:uid="{00000000-0005-0000-0000-000072000000}"/>
    <cellStyle name="差_核定人数下发表 2" xfId="1852" xr:uid="{00000000-0005-0000-0000-000078070000}"/>
    <cellStyle name="差_核定人数下发表_2014省级收入12.2（更新后）" xfId="186" xr:uid="{00000000-0005-0000-0000-0000EA000000}"/>
    <cellStyle name="差_核定人数下发表_2014省级收入12.2（更新后） 2" xfId="3289" xr:uid="{00000000-0005-0000-0000-0000150D0000}"/>
    <cellStyle name="差_核定人数下发表_2014省级收入及财力12.12（更新后）" xfId="11" xr:uid="{00000000-0005-0000-0000-00003B000000}"/>
    <cellStyle name="差_核定人数下发表_2014省级收入及财力12.12（更新后） 2" xfId="2122" xr:uid="{00000000-0005-0000-0000-000086080000}"/>
    <cellStyle name="差_核定人数下发表_财力性转移支付2010年预算参考数" xfId="897" xr:uid="{00000000-0005-0000-0000-0000B5030000}"/>
    <cellStyle name="差_核定人数下发表_财力性转移支付2010年预算参考数 2" xfId="3290" xr:uid="{00000000-0005-0000-0000-0000160D0000}"/>
    <cellStyle name="差_核定人数下发表_省级财力12.12" xfId="3291" xr:uid="{00000000-0005-0000-0000-0000170D0000}"/>
    <cellStyle name="差_核定人数下发表_省级财力12.12 2" xfId="3292" xr:uid="{00000000-0005-0000-0000-0000180D0000}"/>
    <cellStyle name="差_汇总" xfId="3293" xr:uid="{00000000-0005-0000-0000-0000190D0000}"/>
    <cellStyle name="差_汇总 2" xfId="3295" xr:uid="{00000000-0005-0000-0000-00001B0D0000}"/>
    <cellStyle name="差_汇总_2014省级收入12.2（更新后）" xfId="401" xr:uid="{00000000-0005-0000-0000-0000C2010000}"/>
    <cellStyle name="差_汇总_2014省级收入12.2（更新后） 2" xfId="3296" xr:uid="{00000000-0005-0000-0000-00001C0D0000}"/>
    <cellStyle name="差_汇总_2014省级收入及财力12.12（更新后）" xfId="3214" xr:uid="{00000000-0005-0000-0000-0000CA0C0000}"/>
    <cellStyle name="差_汇总_2014省级收入及财力12.12（更新后） 2" xfId="3216" xr:uid="{00000000-0005-0000-0000-0000CC0C0000}"/>
    <cellStyle name="差_汇总_财力性转移支付2010年预算参考数" xfId="949" xr:uid="{00000000-0005-0000-0000-0000EA030000}"/>
    <cellStyle name="差_汇总_财力性转移支付2010年预算参考数 2" xfId="960" xr:uid="{00000000-0005-0000-0000-0000F5030000}"/>
    <cellStyle name="差_汇总_省级财力12.12" xfId="3297" xr:uid="{00000000-0005-0000-0000-00001D0D0000}"/>
    <cellStyle name="差_汇总_省级财力12.12 2" xfId="2349" xr:uid="{00000000-0005-0000-0000-000069090000}"/>
    <cellStyle name="差_汇总表" xfId="3298" xr:uid="{00000000-0005-0000-0000-00001E0D0000}"/>
    <cellStyle name="差_汇总表 2" xfId="995" xr:uid="{00000000-0005-0000-0000-000018040000}"/>
    <cellStyle name="差_汇总表_2014省级收入12.2（更新后）" xfId="770" xr:uid="{00000000-0005-0000-0000-000034030000}"/>
    <cellStyle name="差_汇总表_2014省级收入12.2（更新后） 2" xfId="3300" xr:uid="{00000000-0005-0000-0000-0000200D0000}"/>
    <cellStyle name="差_汇总表_2014省级收入及财力12.12（更新后）" xfId="3301" xr:uid="{00000000-0005-0000-0000-0000210D0000}"/>
    <cellStyle name="差_汇总表_2014省级收入及财力12.12（更新后） 2" xfId="2918" xr:uid="{00000000-0005-0000-0000-0000A20B0000}"/>
    <cellStyle name="差_汇总表_财力性转移支付2010年预算参考数" xfId="3304" xr:uid="{00000000-0005-0000-0000-0000240D0000}"/>
    <cellStyle name="差_汇总表_财力性转移支付2010年预算参考数 2" xfId="3307" xr:uid="{00000000-0005-0000-0000-0000270D0000}"/>
    <cellStyle name="差_汇总表_省级财力12.12" xfId="3309" xr:uid="{00000000-0005-0000-0000-0000290D0000}"/>
    <cellStyle name="差_汇总表_省级财力12.12 2" xfId="3310" xr:uid="{00000000-0005-0000-0000-00002A0D0000}"/>
    <cellStyle name="差_汇总表4" xfId="3312" xr:uid="{00000000-0005-0000-0000-00002C0D0000}"/>
    <cellStyle name="差_汇总表4 2" xfId="3313" xr:uid="{00000000-0005-0000-0000-00002D0D0000}"/>
    <cellStyle name="差_汇总表4_2014省级收入12.2（更新后）" xfId="3314" xr:uid="{00000000-0005-0000-0000-00002E0D0000}"/>
    <cellStyle name="差_汇总表4_2014省级收入12.2（更新后） 2" xfId="3315" xr:uid="{00000000-0005-0000-0000-00002F0D0000}"/>
    <cellStyle name="差_汇总表4_2014省级收入及财力12.12（更新后）" xfId="3316" xr:uid="{00000000-0005-0000-0000-0000300D0000}"/>
    <cellStyle name="差_汇总表4_2014省级收入及财力12.12（更新后） 2" xfId="1706" xr:uid="{00000000-0005-0000-0000-0000E6060000}"/>
    <cellStyle name="差_汇总表4_财力性转移支付2010年预算参考数" xfId="2772" xr:uid="{00000000-0005-0000-0000-0000100B0000}"/>
    <cellStyle name="差_汇总表4_财力性转移支付2010年预算参考数 2" xfId="1495" xr:uid="{00000000-0005-0000-0000-00000F060000}"/>
    <cellStyle name="差_汇总表4_省级财力12.12" xfId="3317" xr:uid="{00000000-0005-0000-0000-0000310D0000}"/>
    <cellStyle name="差_汇总表4_省级财力12.12 2" xfId="3318" xr:uid="{00000000-0005-0000-0000-0000320D0000}"/>
    <cellStyle name="差_汇总-县级财政报表附表" xfId="3319" xr:uid="{00000000-0005-0000-0000-0000330D0000}"/>
    <cellStyle name="差_基金安排表" xfId="1426" xr:uid="{00000000-0005-0000-0000-0000CA050000}"/>
    <cellStyle name="差_基金安排表 2" xfId="3320" xr:uid="{00000000-0005-0000-0000-0000340D0000}"/>
    <cellStyle name="差_基金汇总" xfId="3321" xr:uid="{00000000-0005-0000-0000-0000350D0000}"/>
    <cellStyle name="差_检验表" xfId="3323" xr:uid="{00000000-0005-0000-0000-0000370D0000}"/>
    <cellStyle name="差_检验表 2" xfId="767" xr:uid="{00000000-0005-0000-0000-000031030000}"/>
    <cellStyle name="差_检验表（调整后）" xfId="3325" xr:uid="{00000000-0005-0000-0000-0000390D0000}"/>
    <cellStyle name="差_检验表（调整后） 2" xfId="3329" xr:uid="{00000000-0005-0000-0000-00003D0D0000}"/>
    <cellStyle name="差_教育(按照总人口测算）—20080416" xfId="3332" xr:uid="{00000000-0005-0000-0000-0000400D0000}"/>
    <cellStyle name="差_教育(按照总人口测算）—20080416 2" xfId="3334" xr:uid="{00000000-0005-0000-0000-0000420D0000}"/>
    <cellStyle name="差_教育(按照总人口测算）—20080416 2 2" xfId="3335" xr:uid="{00000000-0005-0000-0000-0000430D0000}"/>
    <cellStyle name="差_教育(按照总人口测算）—20080416_2014省级收入12.2（更新后）" xfId="1788" xr:uid="{00000000-0005-0000-0000-000038070000}"/>
    <cellStyle name="差_教育(按照总人口测算）—20080416_2014省级收入12.2（更新后） 2" xfId="2556" xr:uid="{00000000-0005-0000-0000-0000380A0000}"/>
    <cellStyle name="差_教育(按照总人口测算）—20080416_2014省级收入及财力12.12（更新后）" xfId="3336" xr:uid="{00000000-0005-0000-0000-0000440D0000}"/>
    <cellStyle name="差_教育(按照总人口测算）—20080416_2014省级收入及财力12.12（更新后） 2" xfId="3337" xr:uid="{00000000-0005-0000-0000-0000450D0000}"/>
    <cellStyle name="差_教育(按照总人口测算）—20080416_不含人员经费系数" xfId="1725" xr:uid="{00000000-0005-0000-0000-0000F9060000}"/>
    <cellStyle name="差_教育(按照总人口测算）—20080416_不含人员经费系数 2" xfId="3338" xr:uid="{00000000-0005-0000-0000-0000460D0000}"/>
    <cellStyle name="差_教育(按照总人口测算）—20080416_不含人员经费系数_2014省级收入12.2（更新后）" xfId="3339" xr:uid="{00000000-0005-0000-0000-0000470D0000}"/>
    <cellStyle name="差_教育(按照总人口测算）—20080416_不含人员经费系数_2014省级收入12.2（更新后） 2" xfId="1509" xr:uid="{00000000-0005-0000-0000-00001D060000}"/>
    <cellStyle name="差_教育(按照总人口测算）—20080416_不含人员经费系数_2014省级收入及财力12.12（更新后）" xfId="41" xr:uid="{00000000-0005-0000-0000-000059000000}"/>
    <cellStyle name="差_教育(按照总人口测算）—20080416_不含人员经费系数_2014省级收入及财力12.12（更新后） 2" xfId="2782" xr:uid="{00000000-0005-0000-0000-00001A0B0000}"/>
    <cellStyle name="差_教育(按照总人口测算）—20080416_不含人员经费系数_财力性转移支付2010年预算参考数" xfId="2217" xr:uid="{00000000-0005-0000-0000-0000E5080000}"/>
    <cellStyle name="差_教育(按照总人口测算）—20080416_不含人员经费系数_财力性转移支付2010年预算参考数 2" xfId="3341" xr:uid="{00000000-0005-0000-0000-0000490D0000}"/>
    <cellStyle name="差_教育(按照总人口测算）—20080416_不含人员经费系数_省级财力12.12" xfId="2094" xr:uid="{00000000-0005-0000-0000-00006A080000}"/>
    <cellStyle name="差_教育(按照总人口测算）—20080416_不含人员经费系数_省级财力12.12 2" xfId="3342" xr:uid="{00000000-0005-0000-0000-00004A0D0000}"/>
    <cellStyle name="差_教育(按照总人口测算）—20080416_财力性转移支付2010年预算参考数" xfId="1097" xr:uid="{00000000-0005-0000-0000-00007E040000}"/>
    <cellStyle name="差_教育(按照总人口测算）—20080416_财力性转移支付2010年预算参考数 2" xfId="3343" xr:uid="{00000000-0005-0000-0000-00004B0D0000}"/>
    <cellStyle name="差_教育(按照总人口测算）—20080416_民生政策最低支出需求" xfId="3145" xr:uid="{00000000-0005-0000-0000-0000850C0000}"/>
    <cellStyle name="差_教育(按照总人口测算）—20080416_民生政策最低支出需求 2" xfId="3344" xr:uid="{00000000-0005-0000-0000-00004C0D0000}"/>
    <cellStyle name="差_教育(按照总人口测算）—20080416_民生政策最低支出需求_2014省级收入12.2（更新后）" xfId="2141" xr:uid="{00000000-0005-0000-0000-000099080000}"/>
    <cellStyle name="差_教育(按照总人口测算）—20080416_民生政策最低支出需求_2014省级收入12.2（更新后） 2" xfId="3345" xr:uid="{00000000-0005-0000-0000-00004D0D0000}"/>
    <cellStyle name="差_教育(按照总人口测算）—20080416_民生政策最低支出需求_2014省级收入及财力12.12（更新后）" xfId="3347" xr:uid="{00000000-0005-0000-0000-00004F0D0000}"/>
    <cellStyle name="差_教育(按照总人口测算）—20080416_民生政策最低支出需求_2014省级收入及财力12.12（更新后） 2" xfId="3281" xr:uid="{00000000-0005-0000-0000-00000D0D0000}"/>
    <cellStyle name="差_教育(按照总人口测算）—20080416_民生政策最低支出需求_财力性转移支付2010年预算参考数" xfId="1461" xr:uid="{00000000-0005-0000-0000-0000ED050000}"/>
    <cellStyle name="差_教育(按照总人口测算）—20080416_民生政策最低支出需求_财力性转移支付2010年预算参考数 2" xfId="3349" xr:uid="{00000000-0005-0000-0000-0000510D0000}"/>
    <cellStyle name="差_教育(按照总人口测算）—20080416_民生政策最低支出需求_省级财力12.12" xfId="3350" xr:uid="{00000000-0005-0000-0000-0000520D0000}"/>
    <cellStyle name="差_教育(按照总人口测算）—20080416_民生政策最低支出需求_省级财力12.12 2" xfId="3352" xr:uid="{00000000-0005-0000-0000-0000540D0000}"/>
    <cellStyle name="差_教育(按照总人口测算）—20080416_省级财力12.12" xfId="3354" xr:uid="{00000000-0005-0000-0000-0000560D0000}"/>
    <cellStyle name="差_教育(按照总人口测算）—20080416_省级财力12.12 2" xfId="1928" xr:uid="{00000000-0005-0000-0000-0000C4070000}"/>
    <cellStyle name="差_教育(按照总人口测算）—20080416_县市旗测算-新科目（含人口规模效应）" xfId="3356" xr:uid="{00000000-0005-0000-0000-0000580D0000}"/>
    <cellStyle name="差_教育(按照总人口测算）—20080416_县市旗测算-新科目（含人口规模效应） 2" xfId="3358" xr:uid="{00000000-0005-0000-0000-00005A0D0000}"/>
    <cellStyle name="差_教育(按照总人口测算）—20080416_县市旗测算-新科目（含人口规模效应）_2014省级收入12.2（更新后）" xfId="1034" xr:uid="{00000000-0005-0000-0000-00003F040000}"/>
    <cellStyle name="差_教育(按照总人口测算）—20080416_县市旗测算-新科目（含人口规模效应）_2014省级收入12.2（更新后） 2" xfId="3360" xr:uid="{00000000-0005-0000-0000-00005C0D0000}"/>
    <cellStyle name="差_教育(按照总人口测算）—20080416_县市旗测算-新科目（含人口规模效应）_2014省级收入及财力12.12（更新后）" xfId="1542" xr:uid="{00000000-0005-0000-0000-00003F060000}"/>
    <cellStyle name="差_教育(按照总人口测算）—20080416_县市旗测算-新科目（含人口规模效应）_2014省级收入及财力12.12（更新后） 2" xfId="3363" xr:uid="{00000000-0005-0000-0000-00005F0D0000}"/>
    <cellStyle name="差_教育(按照总人口测算）—20080416_县市旗测算-新科目（含人口规模效应）_财力性转移支付2010年预算参考数" xfId="110" xr:uid="{00000000-0005-0000-0000-00009E000000}"/>
    <cellStyle name="差_教育(按照总人口测算）—20080416_县市旗测算-新科目（含人口规模效应）_财力性转移支付2010年预算参考数 2" xfId="159" xr:uid="{00000000-0005-0000-0000-0000CF000000}"/>
    <cellStyle name="差_教育(按照总人口测算）—20080416_县市旗测算-新科目（含人口规模效应）_省级财力12.12" xfId="3364" xr:uid="{00000000-0005-0000-0000-0000600D0000}"/>
    <cellStyle name="差_教育(按照总人口测算）—20080416_县市旗测算-新科目（含人口规模效应）_省级财力12.12 2" xfId="3365" xr:uid="{00000000-0005-0000-0000-0000610D0000}"/>
    <cellStyle name="差_津补贴保障测算（2010.3.19）" xfId="3366" xr:uid="{00000000-0005-0000-0000-0000620D0000}"/>
    <cellStyle name="差_津补贴保障测算（2010.3.19） 2" xfId="3367" xr:uid="{00000000-0005-0000-0000-0000630D0000}"/>
    <cellStyle name="差_津补贴保障测算（2010.3.19） 2 2" xfId="3370" xr:uid="{00000000-0005-0000-0000-0000660D0000}"/>
    <cellStyle name="差_津补贴保障测算（2010.3.19）_2014省级收入12.2（更新后）" xfId="2550" xr:uid="{00000000-0005-0000-0000-0000320A0000}"/>
    <cellStyle name="差_津补贴保障测算（2010.3.19）_2014省级收入12.2（更新后） 2" xfId="814" xr:uid="{00000000-0005-0000-0000-000061030000}"/>
    <cellStyle name="差_津补贴保障测算（2010.3.19）_2014省级收入及财力12.12（更新后）" xfId="3372" xr:uid="{00000000-0005-0000-0000-0000680D0000}"/>
    <cellStyle name="差_津补贴保障测算（2010.3.19）_2014省级收入及财力12.12（更新后） 2" xfId="57" xr:uid="{00000000-0005-0000-0000-000069000000}"/>
    <cellStyle name="差_津补贴保障测算（2010.3.19）_省级财力12.12" xfId="3373" xr:uid="{00000000-0005-0000-0000-0000690D0000}"/>
    <cellStyle name="差_津补贴保障测算（2010.3.19）_省级财力12.12 2" xfId="3374" xr:uid="{00000000-0005-0000-0000-00006A0D0000}"/>
    <cellStyle name="差_津补贴保障测算(5.21)" xfId="2779" xr:uid="{00000000-0005-0000-0000-0000170B0000}"/>
    <cellStyle name="差_津补贴保障测算(5.21)_2017年常委会" xfId="3375" xr:uid="{00000000-0005-0000-0000-00006B0D0000}"/>
    <cellStyle name="差_津补贴保障测算(5.21)_基金汇总" xfId="3376" xr:uid="{00000000-0005-0000-0000-00006C0D0000}"/>
    <cellStyle name="差_津补贴保障测算(5.21)_收入汇总" xfId="3377" xr:uid="{00000000-0005-0000-0000-00006D0D0000}"/>
    <cellStyle name="差_津补贴保障测算(5.21)_支出汇总" xfId="3380" xr:uid="{00000000-0005-0000-0000-0000700D0000}"/>
    <cellStyle name="差_科室未支汇总表（基金）" xfId="3383" xr:uid="{00000000-0005-0000-0000-0000730D0000}"/>
    <cellStyle name="差_科室未支汇总表（基金） 2" xfId="3386" xr:uid="{00000000-0005-0000-0000-0000760D0000}"/>
    <cellStyle name="差_科室未支汇总表（一般）" xfId="2633" xr:uid="{00000000-0005-0000-0000-0000850A0000}"/>
    <cellStyle name="差_科室未支汇总表（一般） 2" xfId="3387" xr:uid="{00000000-0005-0000-0000-0000770D0000}"/>
    <cellStyle name="差_丽江汇总" xfId="3388" xr:uid="{00000000-0005-0000-0000-0000780D0000}"/>
    <cellStyle name="差_丽江汇总 2" xfId="3390" xr:uid="{00000000-0005-0000-0000-00007A0D0000}"/>
    <cellStyle name="差_民生政策最低支出需求" xfId="3391" xr:uid="{00000000-0005-0000-0000-00007B0D0000}"/>
    <cellStyle name="差_民生政策最低支出需求 2" xfId="3392" xr:uid="{00000000-0005-0000-0000-00007C0D0000}"/>
    <cellStyle name="差_民生政策最低支出需求 2 2" xfId="3393" xr:uid="{00000000-0005-0000-0000-00007D0D0000}"/>
    <cellStyle name="差_民生政策最低支出需求_2014省级收入12.2（更新后）" xfId="3394" xr:uid="{00000000-0005-0000-0000-00007E0D0000}"/>
    <cellStyle name="差_民生政策最低支出需求_2014省级收入12.2（更新后） 2" xfId="3396" xr:uid="{00000000-0005-0000-0000-0000800D0000}"/>
    <cellStyle name="差_民生政策最低支出需求_2014省级收入及财力12.12（更新后）" xfId="3399" xr:uid="{00000000-0005-0000-0000-0000830D0000}"/>
    <cellStyle name="差_民生政策最低支出需求_2014省级收入及财力12.12（更新后） 2" xfId="3401" xr:uid="{00000000-0005-0000-0000-0000850D0000}"/>
    <cellStyle name="差_民生政策最低支出需求_财力性转移支付2010年预算参考数" xfId="3238" xr:uid="{00000000-0005-0000-0000-0000E20C0000}"/>
    <cellStyle name="差_民生政策最低支出需求_财力性转移支付2010年预算参考数 2" xfId="3240" xr:uid="{00000000-0005-0000-0000-0000E40C0000}"/>
    <cellStyle name="差_民生政策最低支出需求_省级财力12.12" xfId="3402" xr:uid="{00000000-0005-0000-0000-0000860D0000}"/>
    <cellStyle name="差_民生政策最低支出需求_省级财力12.12 2" xfId="3403" xr:uid="{00000000-0005-0000-0000-0000870D0000}"/>
    <cellStyle name="差_南召" xfId="3404" xr:uid="{00000000-0005-0000-0000-0000880D0000}"/>
    <cellStyle name="差_农林水和城市维护标准支出20080505－县区合计" xfId="2173" xr:uid="{00000000-0005-0000-0000-0000B9080000}"/>
    <cellStyle name="差_农林水和城市维护标准支出20080505－县区合计 2" xfId="3405" xr:uid="{00000000-0005-0000-0000-0000890D0000}"/>
    <cellStyle name="差_农林水和城市维护标准支出20080505－县区合计 2 2" xfId="1785" xr:uid="{00000000-0005-0000-0000-000035070000}"/>
    <cellStyle name="差_农林水和城市维护标准支出20080505－县区合计_2014省级收入12.2（更新后）" xfId="3407" xr:uid="{00000000-0005-0000-0000-00008B0D0000}"/>
    <cellStyle name="差_农林水和城市维护标准支出20080505－县区合计_2014省级收入12.2（更新后） 2" xfId="3409" xr:uid="{00000000-0005-0000-0000-00008D0D0000}"/>
    <cellStyle name="差_农林水和城市维护标准支出20080505－县区合计_2014省级收入及财力12.12（更新后）" xfId="3411" xr:uid="{00000000-0005-0000-0000-00008F0D0000}"/>
    <cellStyle name="差_农林水和城市维护标准支出20080505－县区合计_2014省级收入及财力12.12（更新后） 2" xfId="3412" xr:uid="{00000000-0005-0000-0000-0000900D0000}"/>
    <cellStyle name="差_农林水和城市维护标准支出20080505－县区合计_不含人员经费系数" xfId="3415" xr:uid="{00000000-0005-0000-0000-0000930D0000}"/>
    <cellStyle name="差_农林水和城市维护标准支出20080505－县区合计_不含人员经费系数 2" xfId="2287" xr:uid="{00000000-0005-0000-0000-00002B090000}"/>
    <cellStyle name="差_农林水和城市维护标准支出20080505－县区合计_不含人员经费系数_2014省级收入12.2（更新后）" xfId="3419" xr:uid="{00000000-0005-0000-0000-0000970D0000}"/>
    <cellStyle name="差_农林水和城市维护标准支出20080505－县区合计_不含人员经费系数_2014省级收入12.2（更新后） 2" xfId="3422" xr:uid="{00000000-0005-0000-0000-00009A0D0000}"/>
    <cellStyle name="差_农林水和城市维护标准支出20080505－县区合计_不含人员经费系数_2014省级收入及财力12.12（更新后）" xfId="3426" xr:uid="{00000000-0005-0000-0000-00009E0D0000}"/>
    <cellStyle name="差_农林水和城市维护标准支出20080505－县区合计_不含人员经费系数_2014省级收入及财力12.12（更新后） 2" xfId="3431" xr:uid="{00000000-0005-0000-0000-0000A30D0000}"/>
    <cellStyle name="差_农林水和城市维护标准支出20080505－县区合计_不含人员经费系数_财力性转移支付2010年预算参考数" xfId="3434" xr:uid="{00000000-0005-0000-0000-0000A60D0000}"/>
    <cellStyle name="差_农林水和城市维护标准支出20080505－县区合计_不含人员经费系数_财力性转移支付2010年预算参考数 2" xfId="1834" xr:uid="{00000000-0005-0000-0000-000066070000}"/>
    <cellStyle name="差_农林水和城市维护标准支出20080505－县区合计_不含人员经费系数_省级财力12.12" xfId="3436" xr:uid="{00000000-0005-0000-0000-0000A80D0000}"/>
    <cellStyle name="差_农林水和城市维护标准支出20080505－县区合计_不含人员经费系数_省级财力12.12 2" xfId="722" xr:uid="{00000000-0005-0000-0000-000004030000}"/>
    <cellStyle name="差_农林水和城市维护标准支出20080505－县区合计_财力性转移支付2010年预算参考数" xfId="68" xr:uid="{00000000-0005-0000-0000-000074000000}"/>
    <cellStyle name="差_农林水和城市维护标准支出20080505－县区合计_财力性转移支付2010年预算参考数 2" xfId="1846" xr:uid="{00000000-0005-0000-0000-000072070000}"/>
    <cellStyle name="差_农林水和城市维护标准支出20080505－县区合计_民生政策最低支出需求" xfId="1030" xr:uid="{00000000-0005-0000-0000-00003B040000}"/>
    <cellStyle name="差_农林水和城市维护标准支出20080505－县区合计_民生政策最低支出需求 2" xfId="3361" xr:uid="{00000000-0005-0000-0000-00005D0D0000}"/>
    <cellStyle name="差_农林水和城市维护标准支出20080505－县区合计_民生政策最低支出需求_2014省级收入12.2（更新后）" xfId="913" xr:uid="{00000000-0005-0000-0000-0000C5030000}"/>
    <cellStyle name="差_农林水和城市维护标准支出20080505－县区合计_民生政策最低支出需求_2014省级收入12.2（更新后） 2" xfId="3438" xr:uid="{00000000-0005-0000-0000-0000AA0D0000}"/>
    <cellStyle name="差_农林水和城市维护标准支出20080505－县区合计_民生政策最低支出需求_2014省级收入及财力12.12（更新后）" xfId="3439" xr:uid="{00000000-0005-0000-0000-0000AB0D0000}"/>
    <cellStyle name="差_农林水和城市维护标准支出20080505－县区合计_民生政策最低支出需求_2014省级收入及财力12.12（更新后） 2" xfId="3441" xr:uid="{00000000-0005-0000-0000-0000AD0D0000}"/>
    <cellStyle name="差_农林水和城市维护标准支出20080505－县区合计_民生政策最低支出需求_财力性转移支付2010年预算参考数" xfId="2174" xr:uid="{00000000-0005-0000-0000-0000BA080000}"/>
    <cellStyle name="差_农林水和城市维护标准支出20080505－县区合计_民生政策最低支出需求_财力性转移支付2010年预算参考数 2" xfId="2792" xr:uid="{00000000-0005-0000-0000-0000240B0000}"/>
    <cellStyle name="差_农林水和城市维护标准支出20080505－县区合计_民生政策最低支出需求_省级财力12.12" xfId="2874" xr:uid="{00000000-0005-0000-0000-0000760B0000}"/>
    <cellStyle name="差_农林水和城市维护标准支出20080505－县区合计_民生政策最低支出需求_省级财力12.12 2" xfId="1291" xr:uid="{00000000-0005-0000-0000-000043050000}"/>
    <cellStyle name="差_农林水和城市维护标准支出20080505－县区合计_省级财力12.12" xfId="3443" xr:uid="{00000000-0005-0000-0000-0000AF0D0000}"/>
    <cellStyle name="差_农林水和城市维护标准支出20080505－县区合计_省级财力12.12 2" xfId="3444" xr:uid="{00000000-0005-0000-0000-0000B00D0000}"/>
    <cellStyle name="差_农林水和城市维护标准支出20080505－县区合计_县市旗测算-新科目（含人口规模效应）" xfId="2288" xr:uid="{00000000-0005-0000-0000-00002C090000}"/>
    <cellStyle name="差_农林水和城市维护标准支出20080505－县区合计_县市旗测算-新科目（含人口规模效应） 2" xfId="301" xr:uid="{00000000-0005-0000-0000-00005E010000}"/>
    <cellStyle name="差_农林水和城市维护标准支出20080505－县区合计_县市旗测算-新科目（含人口规模效应）_2014省级收入12.2（更新后）" xfId="3445" xr:uid="{00000000-0005-0000-0000-0000B10D0000}"/>
    <cellStyle name="差_农林水和城市维护标准支出20080505－县区合计_县市旗测算-新科目（含人口规模效应）_2014省级收入12.2（更新后） 2" xfId="3447" xr:uid="{00000000-0005-0000-0000-0000B30D0000}"/>
    <cellStyle name="差_农林水和城市维护标准支出20080505－县区合计_县市旗测算-新科目（含人口规模效应）_2014省级收入及财力12.12（更新后）" xfId="3094" xr:uid="{00000000-0005-0000-0000-0000520C0000}"/>
    <cellStyle name="差_农林水和城市维护标准支出20080505－县区合计_县市旗测算-新科目（含人口规模效应）_2014省级收入及财力12.12（更新后） 2" xfId="3448" xr:uid="{00000000-0005-0000-0000-0000B40D0000}"/>
    <cellStyle name="差_农林水和城市维护标准支出20080505－县区合计_县市旗测算-新科目（含人口规模效应）_财力性转移支付2010年预算参考数" xfId="1556" xr:uid="{00000000-0005-0000-0000-00004E060000}"/>
    <cellStyle name="差_农林水和城市维护标准支出20080505－县区合计_县市旗测算-新科目（含人口规模效应）_财力性转移支付2010年预算参考数 2" xfId="3449" xr:uid="{00000000-0005-0000-0000-0000B50D0000}"/>
    <cellStyle name="差_农林水和城市维护标准支出20080505－县区合计_县市旗测算-新科目（含人口规模效应）_省级财力12.12" xfId="3450" xr:uid="{00000000-0005-0000-0000-0000B60D0000}"/>
    <cellStyle name="差_农林水和城市维护标准支出20080505－县区合计_县市旗测算-新科目（含人口规模效应）_省级财力12.12 2" xfId="2786" xr:uid="{00000000-0005-0000-0000-00001E0B0000}"/>
    <cellStyle name="差_平邑" xfId="3452" xr:uid="{00000000-0005-0000-0000-0000B80D0000}"/>
    <cellStyle name="差_平邑 2" xfId="40" xr:uid="{00000000-0005-0000-0000-000058000000}"/>
    <cellStyle name="差_平邑 2 2" xfId="2781" xr:uid="{00000000-0005-0000-0000-0000190B0000}"/>
    <cellStyle name="差_平邑_2014省级收入12.2（更新后）" xfId="3453" xr:uid="{00000000-0005-0000-0000-0000B90D0000}"/>
    <cellStyle name="差_平邑_2014省级收入12.2（更新后） 2" xfId="3455" xr:uid="{00000000-0005-0000-0000-0000BB0D0000}"/>
    <cellStyle name="差_平邑_2014省级收入及财力12.12（更新后）" xfId="3456" xr:uid="{00000000-0005-0000-0000-0000BC0D0000}"/>
    <cellStyle name="差_平邑_2014省级收入及财力12.12（更新后） 2" xfId="3006" xr:uid="{00000000-0005-0000-0000-0000FA0B0000}"/>
    <cellStyle name="差_平邑_财力性转移支付2010年预算参考数" xfId="3457" xr:uid="{00000000-0005-0000-0000-0000BD0D0000}"/>
    <cellStyle name="差_平邑_财力性转移支付2010年预算参考数 2" xfId="324" xr:uid="{00000000-0005-0000-0000-000075010000}"/>
    <cellStyle name="差_平邑_省级财力12.12" xfId="3328" xr:uid="{00000000-0005-0000-0000-00003C0D0000}"/>
    <cellStyle name="差_平邑_省级财力12.12 2" xfId="3458" xr:uid="{00000000-0005-0000-0000-0000BE0D0000}"/>
    <cellStyle name="差_其他部门(按照总人口测算）—20080416" xfId="3459" xr:uid="{00000000-0005-0000-0000-0000BF0D0000}"/>
    <cellStyle name="差_其他部门(按照总人口测算）—20080416 2" xfId="3460" xr:uid="{00000000-0005-0000-0000-0000C00D0000}"/>
    <cellStyle name="差_其他部门(按照总人口测算）—20080416 2 2" xfId="2804" xr:uid="{00000000-0005-0000-0000-0000300B0000}"/>
    <cellStyle name="差_其他部门(按照总人口测算）—20080416_2014省级收入12.2（更新后）" xfId="2575" xr:uid="{00000000-0005-0000-0000-00004B0A0000}"/>
    <cellStyle name="差_其他部门(按照总人口测算）—20080416_2014省级收入12.2（更新后） 2" xfId="3461" xr:uid="{00000000-0005-0000-0000-0000C10D0000}"/>
    <cellStyle name="差_其他部门(按照总人口测算）—20080416_2014省级收入及财力12.12（更新后）" xfId="1232" xr:uid="{00000000-0005-0000-0000-000006050000}"/>
    <cellStyle name="差_其他部门(按照总人口测算）—20080416_2014省级收入及财力12.12（更新后） 2" xfId="2211" xr:uid="{00000000-0005-0000-0000-0000DF080000}"/>
    <cellStyle name="差_其他部门(按照总人口测算）—20080416_不含人员经费系数" xfId="3462" xr:uid="{00000000-0005-0000-0000-0000C20D0000}"/>
    <cellStyle name="差_其他部门(按照总人口测算）—20080416_不含人员经费系数 2" xfId="3464" xr:uid="{00000000-0005-0000-0000-0000C40D0000}"/>
    <cellStyle name="差_其他部门(按照总人口测算）—20080416_不含人员经费系数_2014省级收入12.2（更新后）" xfId="3467" xr:uid="{00000000-0005-0000-0000-0000C70D0000}"/>
    <cellStyle name="差_其他部门(按照总人口测算）—20080416_不含人员经费系数_2014省级收入12.2（更新后） 2" xfId="1262" xr:uid="{00000000-0005-0000-0000-000024050000}"/>
    <cellStyle name="差_其他部门(按照总人口测算）—20080416_不含人员经费系数_2014省级收入及财力12.12（更新后）" xfId="3468" xr:uid="{00000000-0005-0000-0000-0000C80D0000}"/>
    <cellStyle name="差_其他部门(按照总人口测算）—20080416_不含人员经费系数_2014省级收入及财力12.12（更新后） 2" xfId="2048" xr:uid="{00000000-0005-0000-0000-00003C080000}"/>
    <cellStyle name="差_其他部门(按照总人口测算）—20080416_不含人员经费系数_财力性转移支付2010年预算参考数" xfId="140" xr:uid="{00000000-0005-0000-0000-0000BC000000}"/>
    <cellStyle name="差_其他部门(按照总人口测算）—20080416_不含人员经费系数_财力性转移支付2010年预算参考数 2" xfId="3469" xr:uid="{00000000-0005-0000-0000-0000C90D0000}"/>
    <cellStyle name="差_其他部门(按照总人口测算）—20080416_不含人员经费系数_省级财力12.12" xfId="631" xr:uid="{00000000-0005-0000-0000-0000A9020000}"/>
    <cellStyle name="差_其他部门(按照总人口测算）—20080416_不含人员经费系数_省级财力12.12 2" xfId="3470" xr:uid="{00000000-0005-0000-0000-0000CA0D0000}"/>
    <cellStyle name="差_其他部门(按照总人口测算）—20080416_财力性转移支付2010年预算参考数" xfId="845" xr:uid="{00000000-0005-0000-0000-000080030000}"/>
    <cellStyle name="差_其他部门(按照总人口测算）—20080416_财力性转移支付2010年预算参考数 2" xfId="781" xr:uid="{00000000-0005-0000-0000-000040030000}"/>
    <cellStyle name="差_其他部门(按照总人口测算）—20080416_民生政策最低支出需求" xfId="2279" xr:uid="{00000000-0005-0000-0000-000023090000}"/>
    <cellStyle name="差_其他部门(按照总人口测算）—20080416_民生政策最低支出需求 2" xfId="3471" xr:uid="{00000000-0005-0000-0000-0000CB0D0000}"/>
    <cellStyle name="差_其他部门(按照总人口测算）—20080416_民生政策最低支出需求_2014省级收入12.2（更新后）" xfId="2376" xr:uid="{00000000-0005-0000-0000-000084090000}"/>
    <cellStyle name="差_其他部门(按照总人口测算）—20080416_民生政策最低支出需求_2014省级收入12.2（更新后） 2" xfId="2378" xr:uid="{00000000-0005-0000-0000-000086090000}"/>
    <cellStyle name="差_其他部门(按照总人口测算）—20080416_民生政策最低支出需求_2014省级收入及财力12.12（更新后）" xfId="3473" xr:uid="{00000000-0005-0000-0000-0000CD0D0000}"/>
    <cellStyle name="差_其他部门(按照总人口测算）—20080416_民生政策最低支出需求_2014省级收入及财力12.12（更新后） 2" xfId="3475" xr:uid="{00000000-0005-0000-0000-0000CF0D0000}"/>
    <cellStyle name="差_其他部门(按照总人口测算）—20080416_民生政策最低支出需求_财力性转移支付2010年预算参考数" xfId="3476" xr:uid="{00000000-0005-0000-0000-0000D00D0000}"/>
    <cellStyle name="差_其他部门(按照总人口测算）—20080416_民生政策最低支出需求_财力性转移支付2010年预算参考数 2" xfId="3477" xr:uid="{00000000-0005-0000-0000-0000D10D0000}"/>
    <cellStyle name="差_其他部门(按照总人口测算）—20080416_民生政策最低支出需求_省级财力12.12" xfId="662" xr:uid="{00000000-0005-0000-0000-0000C8020000}"/>
    <cellStyle name="差_其他部门(按照总人口测算）—20080416_民生政策最低支出需求_省级财力12.12 2" xfId="3479" xr:uid="{00000000-0005-0000-0000-0000D30D0000}"/>
    <cellStyle name="差_其他部门(按照总人口测算）—20080416_省级财力12.12" xfId="3481" xr:uid="{00000000-0005-0000-0000-0000D50D0000}"/>
    <cellStyle name="差_其他部门(按照总人口测算）—20080416_省级财力12.12 2" xfId="3482" xr:uid="{00000000-0005-0000-0000-0000D60D0000}"/>
    <cellStyle name="差_其他部门(按照总人口测算）—20080416_县市旗测算-新科目（含人口规模效应）" xfId="525" xr:uid="{00000000-0005-0000-0000-00003F020000}"/>
    <cellStyle name="差_其他部门(按照总人口测算）—20080416_县市旗测算-新科目（含人口规模效应） 2" xfId="3483" xr:uid="{00000000-0005-0000-0000-0000D70D0000}"/>
    <cellStyle name="差_其他部门(按照总人口测算）—20080416_县市旗测算-新科目（含人口规模效应）_2014省级收入12.2（更新后）" xfId="2449" xr:uid="{00000000-0005-0000-0000-0000CD090000}"/>
    <cellStyle name="差_其他部门(按照总人口测算）—20080416_县市旗测算-新科目（含人口规模效应）_2014省级收入12.2（更新后） 2" xfId="3485" xr:uid="{00000000-0005-0000-0000-0000D90D0000}"/>
    <cellStyle name="差_其他部门(按照总人口测算）—20080416_县市旗测算-新科目（含人口规模效应）_2014省级收入及财力12.12（更新后）" xfId="2596" xr:uid="{00000000-0005-0000-0000-0000600A0000}"/>
    <cellStyle name="差_其他部门(按照总人口测算）—20080416_县市旗测算-新科目（含人口规模效应）_2014省级收入及财力12.12（更新后） 2" xfId="3161" xr:uid="{00000000-0005-0000-0000-0000950C0000}"/>
    <cellStyle name="差_其他部门(按照总人口测算）—20080416_县市旗测算-新科目（含人口规模效应）_财力性转移支付2010年预算参考数" xfId="1506" xr:uid="{00000000-0005-0000-0000-00001A060000}"/>
    <cellStyle name="差_其他部门(按照总人口测算）—20080416_县市旗测算-新科目（含人口规模效应）_财力性转移支付2010年预算参考数 2" xfId="3486" xr:uid="{00000000-0005-0000-0000-0000DA0D0000}"/>
    <cellStyle name="差_其他部门(按照总人口测算）—20080416_县市旗测算-新科目（含人口规模效应）_省级财力12.12" xfId="1111" xr:uid="{00000000-0005-0000-0000-00008C040000}"/>
    <cellStyle name="差_其他部门(按照总人口测算）—20080416_县市旗测算-新科目（含人口规模效应）_省级财力12.12 2" xfId="3487" xr:uid="{00000000-0005-0000-0000-0000DB0D0000}"/>
    <cellStyle name="差_青海 缺口县区测算(地方填报)" xfId="3489" xr:uid="{00000000-0005-0000-0000-0000DD0D0000}"/>
    <cellStyle name="差_青海 缺口县区测算(地方填报) 2" xfId="3490" xr:uid="{00000000-0005-0000-0000-0000DE0D0000}"/>
    <cellStyle name="差_青海 缺口县区测算(地方填报)_2014省级收入12.2（更新后）" xfId="3491" xr:uid="{00000000-0005-0000-0000-0000DF0D0000}"/>
    <cellStyle name="差_青海 缺口县区测算(地方填报)_2014省级收入12.2（更新后） 2" xfId="3492" xr:uid="{00000000-0005-0000-0000-0000E00D0000}"/>
    <cellStyle name="差_青海 缺口县区测算(地方填报)_2014省级收入及财力12.12（更新后）" xfId="2930" xr:uid="{00000000-0005-0000-0000-0000AE0B0000}"/>
    <cellStyle name="差_青海 缺口县区测算(地方填报)_2014省级收入及财力12.12（更新后） 2" xfId="2739" xr:uid="{00000000-0005-0000-0000-0000EF0A0000}"/>
    <cellStyle name="差_青海 缺口县区测算(地方填报)_财力性转移支付2010年预算参考数" xfId="1961" xr:uid="{00000000-0005-0000-0000-0000E5070000}"/>
    <cellStyle name="差_青海 缺口县区测算(地方填报)_财力性转移支付2010年预算参考数 2" xfId="3493" xr:uid="{00000000-0005-0000-0000-0000E10D0000}"/>
    <cellStyle name="差_青海 缺口县区测算(地方填报)_省级财力12.12" xfId="494" xr:uid="{00000000-0005-0000-0000-000020020000}"/>
    <cellStyle name="差_青海 缺口县区测算(地方填报)_省级财力12.12 2" xfId="2275" xr:uid="{00000000-0005-0000-0000-00001F090000}"/>
    <cellStyle name="差_全省基金收入" xfId="3494" xr:uid="{00000000-0005-0000-0000-0000E20D0000}"/>
    <cellStyle name="差_全省基金收入 2" xfId="3495" xr:uid="{00000000-0005-0000-0000-0000E30D0000}"/>
    <cellStyle name="差_全省基金收支" xfId="3496" xr:uid="{00000000-0005-0000-0000-0000E40D0000}"/>
    <cellStyle name="差_全省基金收支 2" xfId="3497" xr:uid="{00000000-0005-0000-0000-0000E50D0000}"/>
    <cellStyle name="差_缺口县区测算" xfId="3498" xr:uid="{00000000-0005-0000-0000-0000E60D0000}"/>
    <cellStyle name="差_缺口县区测算 2" xfId="3499" xr:uid="{00000000-0005-0000-0000-0000E70D0000}"/>
    <cellStyle name="差_缺口县区测算（11.13）" xfId="3501" xr:uid="{00000000-0005-0000-0000-0000E90D0000}"/>
    <cellStyle name="差_缺口县区测算（11.13） 2" xfId="3503" xr:uid="{00000000-0005-0000-0000-0000EB0D0000}"/>
    <cellStyle name="差_缺口县区测算（11.13）_2014省级收入12.2（更新后）" xfId="856" xr:uid="{00000000-0005-0000-0000-00008B030000}"/>
    <cellStyle name="差_缺口县区测算（11.13）_2014省级收入12.2（更新后） 2" xfId="357" xr:uid="{00000000-0005-0000-0000-000096010000}"/>
    <cellStyle name="差_缺口县区测算（11.13）_2014省级收入及财力12.12（更新后）" xfId="3504" xr:uid="{00000000-0005-0000-0000-0000EC0D0000}"/>
    <cellStyle name="差_缺口县区测算（11.13）_2014省级收入及财力12.12（更新后） 2" xfId="3379" xr:uid="{00000000-0005-0000-0000-00006F0D0000}"/>
    <cellStyle name="差_缺口县区测算（11.13）_财力性转移支付2010年预算参考数" xfId="3397" xr:uid="{00000000-0005-0000-0000-0000810D0000}"/>
    <cellStyle name="差_缺口县区测算（11.13）_财力性转移支付2010年预算参考数 2" xfId="3400" xr:uid="{00000000-0005-0000-0000-0000840D0000}"/>
    <cellStyle name="差_缺口县区测算（11.13）_省级财力12.12" xfId="3506" xr:uid="{00000000-0005-0000-0000-0000EE0D0000}"/>
    <cellStyle name="差_缺口县区测算（11.13）_省级财力12.12 2" xfId="3508" xr:uid="{00000000-0005-0000-0000-0000F00D0000}"/>
    <cellStyle name="差_缺口县区测算(按2007支出增长25%测算)" xfId="3509" xr:uid="{00000000-0005-0000-0000-0000F10D0000}"/>
    <cellStyle name="差_缺口县区测算(按2007支出增长25%测算) 2" xfId="3510" xr:uid="{00000000-0005-0000-0000-0000F20D0000}"/>
    <cellStyle name="差_缺口县区测算(按2007支出增长25%测算)_2014省级收入12.2（更新后）" xfId="3512" xr:uid="{00000000-0005-0000-0000-0000F40D0000}"/>
    <cellStyle name="差_缺口县区测算(按2007支出增长25%测算)_2014省级收入12.2（更新后） 2" xfId="1944" xr:uid="{00000000-0005-0000-0000-0000D4070000}"/>
    <cellStyle name="差_缺口县区测算(按2007支出增长25%测算)_2014省级收入及财力12.12（更新后）" xfId="3513" xr:uid="{00000000-0005-0000-0000-0000F50D0000}"/>
    <cellStyle name="差_缺口县区测算(按2007支出增长25%测算)_2014省级收入及财力12.12（更新后） 2" xfId="3030" xr:uid="{00000000-0005-0000-0000-0000120C0000}"/>
    <cellStyle name="差_缺口县区测算(按2007支出增长25%测算)_财力性转移支付2010年预算参考数" xfId="3424" xr:uid="{00000000-0005-0000-0000-00009C0D0000}"/>
    <cellStyle name="差_缺口县区测算(按2007支出增长25%测算)_财力性转移支付2010年预算参考数 2" xfId="3429" xr:uid="{00000000-0005-0000-0000-0000A10D0000}"/>
    <cellStyle name="差_缺口县区测算(按2007支出增长25%测算)_省级财力12.12" xfId="3517" xr:uid="{00000000-0005-0000-0000-0000F90D0000}"/>
    <cellStyle name="差_缺口县区测算(按2007支出增长25%测算)_省级财力12.12 2" xfId="3519" xr:uid="{00000000-0005-0000-0000-0000FB0D0000}"/>
    <cellStyle name="差_缺口县区测算(按核定人数)" xfId="2903" xr:uid="{00000000-0005-0000-0000-0000930B0000}"/>
    <cellStyle name="差_缺口县区测算(按核定人数) 2" xfId="3520" xr:uid="{00000000-0005-0000-0000-0000FC0D0000}"/>
    <cellStyle name="差_缺口县区测算(按核定人数)_2014省级收入12.2（更新后）" xfId="3521" xr:uid="{00000000-0005-0000-0000-0000FD0D0000}"/>
    <cellStyle name="差_缺口县区测算(按核定人数)_2014省级收入12.2（更新后） 2" xfId="1112" xr:uid="{00000000-0005-0000-0000-00008D040000}"/>
    <cellStyle name="差_缺口县区测算(按核定人数)_2014省级收入及财力12.12（更新后）" xfId="3522" xr:uid="{00000000-0005-0000-0000-0000FE0D0000}"/>
    <cellStyle name="差_缺口县区测算(按核定人数)_2014省级收入及财力12.12（更新后） 2" xfId="3524" xr:uid="{00000000-0005-0000-0000-0000000E0000}"/>
    <cellStyle name="差_缺口县区测算(按核定人数)_财力性转移支付2010年预算参考数" xfId="3526" xr:uid="{00000000-0005-0000-0000-0000020E0000}"/>
    <cellStyle name="差_缺口县区测算(按核定人数)_财力性转移支付2010年预算参考数 2" xfId="3527" xr:uid="{00000000-0005-0000-0000-0000030E0000}"/>
    <cellStyle name="差_缺口县区测算(按核定人数)_省级财力12.12" xfId="3528" xr:uid="{00000000-0005-0000-0000-0000040E0000}"/>
    <cellStyle name="差_缺口县区测算(按核定人数)_省级财力12.12 2" xfId="3530" xr:uid="{00000000-0005-0000-0000-0000060E0000}"/>
    <cellStyle name="差_缺口县区测算(财政部标准)" xfId="3532" xr:uid="{00000000-0005-0000-0000-0000080E0000}"/>
    <cellStyle name="差_缺口县区测算(财政部标准) 2" xfId="3533" xr:uid="{00000000-0005-0000-0000-0000090E0000}"/>
    <cellStyle name="差_缺口县区测算(财政部标准)_2014省级收入12.2（更新后）" xfId="2224" xr:uid="{00000000-0005-0000-0000-0000EC080000}"/>
    <cellStyle name="差_缺口县区测算(财政部标准)_2014省级收入12.2（更新后） 2" xfId="2170" xr:uid="{00000000-0005-0000-0000-0000B6080000}"/>
    <cellStyle name="差_缺口县区测算(财政部标准)_2014省级收入及财力12.12（更新后）" xfId="3276" xr:uid="{00000000-0005-0000-0000-0000080D0000}"/>
    <cellStyle name="差_缺口县区测算(财政部标准)_2014省级收入及财力12.12（更新后） 2" xfId="3535" xr:uid="{00000000-0005-0000-0000-00000B0E0000}"/>
    <cellStyle name="差_缺口县区测算(财政部标准)_财力性转移支付2010年预算参考数" xfId="3507" xr:uid="{00000000-0005-0000-0000-0000EF0D0000}"/>
    <cellStyle name="差_缺口县区测算(财政部标准)_财力性转移支付2010年预算参考数 2" xfId="3537" xr:uid="{00000000-0005-0000-0000-00000D0E0000}"/>
    <cellStyle name="差_缺口县区测算(财政部标准)_省级财力12.12" xfId="838" xr:uid="{00000000-0005-0000-0000-000079030000}"/>
    <cellStyle name="差_缺口县区测算(财政部标准)_省级财力12.12 2" xfId="2328" xr:uid="{00000000-0005-0000-0000-000054090000}"/>
    <cellStyle name="差_缺口县区测算_2014省级收入12.2（更新后）" xfId="1751" xr:uid="{00000000-0005-0000-0000-000013070000}"/>
    <cellStyle name="差_缺口县区测算_2014省级收入12.2（更新后） 2" xfId="3538" xr:uid="{00000000-0005-0000-0000-00000E0E0000}"/>
    <cellStyle name="差_缺口县区测算_2014省级收入及财力12.12（更新后）" xfId="1878" xr:uid="{00000000-0005-0000-0000-000092070000}"/>
    <cellStyle name="差_缺口县区测算_2014省级收入及财力12.12（更新后） 2" xfId="3539" xr:uid="{00000000-0005-0000-0000-00000F0E0000}"/>
    <cellStyle name="差_缺口县区测算_财力性转移支付2010年预算参考数" xfId="2857" xr:uid="{00000000-0005-0000-0000-0000650B0000}"/>
    <cellStyle name="差_缺口县区测算_财力性转移支付2010年预算参考数 2" xfId="2859" xr:uid="{00000000-0005-0000-0000-0000670B0000}"/>
    <cellStyle name="差_缺口县区测算_省级财力12.12" xfId="3540" xr:uid="{00000000-0005-0000-0000-0000100E0000}"/>
    <cellStyle name="差_缺口县区测算_省级财力12.12 2" xfId="3541" xr:uid="{00000000-0005-0000-0000-0000110E0000}"/>
    <cellStyle name="差_缺口消化情况" xfId="3542" xr:uid="{00000000-0005-0000-0000-0000120E0000}"/>
    <cellStyle name="差_缺口消化情况 2" xfId="3543" xr:uid="{00000000-0005-0000-0000-0000130E0000}"/>
    <cellStyle name="差_缺口消化情况_2014省级收入12.2（更新后）" xfId="250" xr:uid="{00000000-0005-0000-0000-00002B010000}"/>
    <cellStyle name="差_缺口消化情况_2014省级收入12.2（更新后） 2" xfId="2014" xr:uid="{00000000-0005-0000-0000-00001A080000}"/>
    <cellStyle name="差_缺口消化情况_2014省级收入及财力12.12（更新后）" xfId="1259" xr:uid="{00000000-0005-0000-0000-000021050000}"/>
    <cellStyle name="差_缺口消化情况_2014省级收入及财力12.12（更新后） 2" xfId="1908" xr:uid="{00000000-0005-0000-0000-0000B0070000}"/>
    <cellStyle name="差_缺口消化情况_省级财力12.12" xfId="1522" xr:uid="{00000000-0005-0000-0000-00002A060000}"/>
    <cellStyle name="差_缺口消化情况_省级财力12.12 2" xfId="3545" xr:uid="{00000000-0005-0000-0000-0000150E0000}"/>
    <cellStyle name="差_人员工资和公用经费" xfId="3052" xr:uid="{00000000-0005-0000-0000-0000280C0000}"/>
    <cellStyle name="差_人员工资和公用经费 2" xfId="3547" xr:uid="{00000000-0005-0000-0000-0000170E0000}"/>
    <cellStyle name="差_人员工资和公用经费 2 2" xfId="3548" xr:uid="{00000000-0005-0000-0000-0000180E0000}"/>
    <cellStyle name="差_人员工资和公用经费_2014省级收入12.2（更新后）" xfId="1831" xr:uid="{00000000-0005-0000-0000-000063070000}"/>
    <cellStyle name="差_人员工资和公用经费_2014省级收入12.2（更新后） 2" xfId="1590" xr:uid="{00000000-0005-0000-0000-000072060000}"/>
    <cellStyle name="差_人员工资和公用经费_2014省级收入及财力12.12（更新后）" xfId="2431" xr:uid="{00000000-0005-0000-0000-0000BB090000}"/>
    <cellStyle name="差_人员工资和公用经费_2014省级收入及财力12.12（更新后） 2" xfId="2433" xr:uid="{00000000-0005-0000-0000-0000BD090000}"/>
    <cellStyle name="差_人员工资和公用经费_财力性转移支付2010年预算参考数" xfId="1493" xr:uid="{00000000-0005-0000-0000-00000D060000}"/>
    <cellStyle name="差_人员工资和公用经费_财力性转移支付2010年预算参考数 2" xfId="414" xr:uid="{00000000-0005-0000-0000-0000CF010000}"/>
    <cellStyle name="差_人员工资和公用经费_省级财力12.12" xfId="2364" xr:uid="{00000000-0005-0000-0000-000078090000}"/>
    <cellStyle name="差_人员工资和公用经费_省级财力12.12 2" xfId="3550" xr:uid="{00000000-0005-0000-0000-00001A0E0000}"/>
    <cellStyle name="差_人员工资和公用经费2" xfId="3552" xr:uid="{00000000-0005-0000-0000-00001C0E0000}"/>
    <cellStyle name="差_人员工资和公用经费2 2" xfId="3554" xr:uid="{00000000-0005-0000-0000-00001E0E0000}"/>
    <cellStyle name="差_人员工资和公用经费2_2014省级收入12.2（更新后）" xfId="3555" xr:uid="{00000000-0005-0000-0000-00001F0E0000}"/>
    <cellStyle name="差_人员工资和公用经费2_2014省级收入12.2（更新后） 2" xfId="3311" xr:uid="{00000000-0005-0000-0000-00002B0D0000}"/>
    <cellStyle name="差_人员工资和公用经费2_2014省级收入及财力12.12（更新后）" xfId="2018" xr:uid="{00000000-0005-0000-0000-00001E080000}"/>
    <cellStyle name="差_人员工资和公用经费2_2014省级收入及财力12.12（更新后） 2" xfId="464" xr:uid="{00000000-0005-0000-0000-000002020000}"/>
    <cellStyle name="差_人员工资和公用经费2_财力性转移支付2010年预算参考数" xfId="3340" xr:uid="{00000000-0005-0000-0000-0000480D0000}"/>
    <cellStyle name="差_人员工资和公用经费2_财力性转移支付2010年预算参考数 2" xfId="3556" xr:uid="{00000000-0005-0000-0000-0000200E0000}"/>
    <cellStyle name="差_人员工资和公用经费2_省级财力12.12" xfId="761" xr:uid="{00000000-0005-0000-0000-00002B030000}"/>
    <cellStyle name="差_人员工资和公用经费2_省级财力12.12 2" xfId="2308" xr:uid="{00000000-0005-0000-0000-000040090000}"/>
    <cellStyle name="差_人员工资和公用经费3" xfId="2949" xr:uid="{00000000-0005-0000-0000-0000C10B0000}"/>
    <cellStyle name="差_人员工资和公用经费3 2" xfId="3557" xr:uid="{00000000-0005-0000-0000-0000210E0000}"/>
    <cellStyle name="差_人员工资和公用经费3_2014省级收入12.2（更新后）" xfId="3558" xr:uid="{00000000-0005-0000-0000-0000220E0000}"/>
    <cellStyle name="差_人员工资和公用经费3_2014省级收入12.2（更新后） 2" xfId="3559" xr:uid="{00000000-0005-0000-0000-0000230E0000}"/>
    <cellStyle name="差_人员工资和公用经费3_2014省级收入及财力12.12（更新后）" xfId="3561" xr:uid="{00000000-0005-0000-0000-0000250E0000}"/>
    <cellStyle name="差_人员工资和公用经费3_2014省级收入及财力12.12（更新后） 2" xfId="1233" xr:uid="{00000000-0005-0000-0000-000007050000}"/>
    <cellStyle name="差_人员工资和公用经费3_财力性转移支付2010年预算参考数" xfId="539" xr:uid="{00000000-0005-0000-0000-00004D020000}"/>
    <cellStyle name="差_人员工资和公用经费3_财力性转移支付2010年预算参考数 2" xfId="3562" xr:uid="{00000000-0005-0000-0000-0000260E0000}"/>
    <cellStyle name="差_人员工资和公用经费3_省级财力12.12" xfId="3563" xr:uid="{00000000-0005-0000-0000-0000270E0000}"/>
    <cellStyle name="差_人员工资和公用经费3_省级财力12.12 2" xfId="3565" xr:uid="{00000000-0005-0000-0000-0000290E0000}"/>
    <cellStyle name="差_山东省民生支出标准" xfId="3567" xr:uid="{00000000-0005-0000-0000-00002B0E0000}"/>
    <cellStyle name="差_山东省民生支出标准 2" xfId="678" xr:uid="{00000000-0005-0000-0000-0000D8020000}"/>
    <cellStyle name="差_山东省民生支出标准 2 2" xfId="3197" xr:uid="{00000000-0005-0000-0000-0000B90C0000}"/>
    <cellStyle name="差_山东省民生支出标准_2014省级收入12.2（更新后）" xfId="2161" xr:uid="{00000000-0005-0000-0000-0000AD080000}"/>
    <cellStyle name="差_山东省民生支出标准_2014省级收入12.2（更新后） 2" xfId="3568" xr:uid="{00000000-0005-0000-0000-00002C0E0000}"/>
    <cellStyle name="差_山东省民生支出标准_2014省级收入及财力12.12（更新后）" xfId="3570" xr:uid="{00000000-0005-0000-0000-00002E0E0000}"/>
    <cellStyle name="差_山东省民生支出标准_2014省级收入及财力12.12（更新后） 2" xfId="3571" xr:uid="{00000000-0005-0000-0000-00002F0E0000}"/>
    <cellStyle name="差_山东省民生支出标准_财力性转移支付2010年预算参考数" xfId="2850" xr:uid="{00000000-0005-0000-0000-00005E0B0000}"/>
    <cellStyle name="差_山东省民生支出标准_财力性转移支付2010年预算参考数 2" xfId="3572" xr:uid="{00000000-0005-0000-0000-0000300E0000}"/>
    <cellStyle name="差_山东省民生支出标准_省级财力12.12" xfId="3573" xr:uid="{00000000-0005-0000-0000-0000310E0000}"/>
    <cellStyle name="差_山东省民生支出标准_省级财力12.12 2" xfId="3525" xr:uid="{00000000-0005-0000-0000-0000010E0000}"/>
    <cellStyle name="差_商品交易所2006--2008年税收" xfId="2745" xr:uid="{00000000-0005-0000-0000-0000F50A0000}"/>
    <cellStyle name="差_商品交易所2006--2008年税收 2" xfId="2073" xr:uid="{00000000-0005-0000-0000-000055080000}"/>
    <cellStyle name="差_商品交易所2006--2008年税收 3" xfId="1935" xr:uid="{00000000-0005-0000-0000-0000CB070000}"/>
    <cellStyle name="差_商品交易所2006--2008年税收_2013省级预算附表" xfId="2755" xr:uid="{00000000-0005-0000-0000-0000FF0A0000}"/>
    <cellStyle name="差_商品交易所2006--2008年税收_2013省级预算附表 2" xfId="1225" xr:uid="{00000000-0005-0000-0000-0000FF040000}"/>
    <cellStyle name="差_商品交易所2006--2008年税收_2014省级收入12.2（更新后）" xfId="1250" xr:uid="{00000000-0005-0000-0000-000018050000}"/>
    <cellStyle name="差_商品交易所2006--2008年税收_2014省级收入12.2（更新后） 2" xfId="640" xr:uid="{00000000-0005-0000-0000-0000B2020000}"/>
    <cellStyle name="差_商品交易所2006--2008年税收_2014省级收入及财力12.12（更新后）" xfId="2757" xr:uid="{00000000-0005-0000-0000-0000010B0000}"/>
    <cellStyle name="差_商品交易所2006--2008年税收_2014省级收入及财力12.12（更新后） 2" xfId="2760" xr:uid="{00000000-0005-0000-0000-0000040B0000}"/>
    <cellStyle name="差_商品交易所2006--2008年税收_2017年常委会" xfId="2558" xr:uid="{00000000-0005-0000-0000-00003A0A0000}"/>
    <cellStyle name="差_商品交易所2006--2008年税收_2017年预算草案（债务）" xfId="2766" xr:uid="{00000000-0005-0000-0000-00000A0B0000}"/>
    <cellStyle name="差_商品交易所2006--2008年税收_附表1-6" xfId="1012" xr:uid="{00000000-0005-0000-0000-000029040000}"/>
    <cellStyle name="差_商品交易所2006--2008年税收_附表1-6 2" xfId="2768" xr:uid="{00000000-0005-0000-0000-00000C0B0000}"/>
    <cellStyle name="差_商品交易所2006--2008年税收_基金汇总" xfId="2770" xr:uid="{00000000-0005-0000-0000-00000E0B0000}"/>
    <cellStyle name="差_商品交易所2006--2008年税收_省级财力12.12" xfId="941" xr:uid="{00000000-0005-0000-0000-0000E2030000}"/>
    <cellStyle name="差_商品交易所2006--2008年税收_省级财力12.12 2" xfId="2193" xr:uid="{00000000-0005-0000-0000-0000CD080000}"/>
    <cellStyle name="差_商品交易所2006--2008年税收_收入汇总" xfId="2773" xr:uid="{00000000-0005-0000-0000-0000110B0000}"/>
    <cellStyle name="差_商品交易所2006--2008年税收_支出汇总" xfId="1366" xr:uid="{00000000-0005-0000-0000-00008E050000}"/>
    <cellStyle name="差_省电力2008年 工作表" xfId="2421" xr:uid="{00000000-0005-0000-0000-0000B1090000}"/>
    <cellStyle name="差_省电力2008年 工作表 2" xfId="3574" xr:uid="{00000000-0005-0000-0000-0000320E0000}"/>
    <cellStyle name="差_省电力2008年 工作表 3" xfId="3575" xr:uid="{00000000-0005-0000-0000-0000330E0000}"/>
    <cellStyle name="差_省电力2008年 工作表_2013省级预算附表" xfId="3576" xr:uid="{00000000-0005-0000-0000-0000340E0000}"/>
    <cellStyle name="差_省电力2008年 工作表_2013省级预算附表 2" xfId="3577" xr:uid="{00000000-0005-0000-0000-0000350E0000}"/>
    <cellStyle name="差_省电力2008年 工作表_2014省级收入12.2（更新后）" xfId="3578" xr:uid="{00000000-0005-0000-0000-0000360E0000}"/>
    <cellStyle name="差_省电力2008年 工作表_2014省级收入12.2（更新后） 2" xfId="3579" xr:uid="{00000000-0005-0000-0000-0000370E0000}"/>
    <cellStyle name="差_省电力2008年 工作表_2014省级收入及财力12.12（更新后）" xfId="5" xr:uid="{00000000-0005-0000-0000-000035000000}"/>
    <cellStyle name="差_省电力2008年 工作表_2014省级收入及财力12.12（更新后） 2" xfId="3580" xr:uid="{00000000-0005-0000-0000-0000380E0000}"/>
    <cellStyle name="差_省电力2008年 工作表_2017年常委会" xfId="3581" xr:uid="{00000000-0005-0000-0000-0000390E0000}"/>
    <cellStyle name="差_省电力2008年 工作表_2017年预算草案（债务）" xfId="3582" xr:uid="{00000000-0005-0000-0000-00003A0E0000}"/>
    <cellStyle name="差_省电力2008年 工作表_附表1-6" xfId="545" xr:uid="{00000000-0005-0000-0000-000053020000}"/>
    <cellStyle name="差_省电力2008年 工作表_附表1-6 2" xfId="3585" xr:uid="{00000000-0005-0000-0000-00003D0E0000}"/>
    <cellStyle name="差_省电力2008年 工作表_基金汇总" xfId="1564" xr:uid="{00000000-0005-0000-0000-000057060000}"/>
    <cellStyle name="差_省电力2008年 工作表_省级财力12.12" xfId="3586" xr:uid="{00000000-0005-0000-0000-00003E0E0000}"/>
    <cellStyle name="差_省电力2008年 工作表_省级财力12.12 2" xfId="88" xr:uid="{00000000-0005-0000-0000-000088000000}"/>
    <cellStyle name="差_省电力2008年 工作表_收入汇总" xfId="3588" xr:uid="{00000000-0005-0000-0000-0000400E0000}"/>
    <cellStyle name="差_省电力2008年 工作表_支出汇总" xfId="2157" xr:uid="{00000000-0005-0000-0000-0000A9080000}"/>
    <cellStyle name="差_省级国有资本经营预算表" xfId="3590" xr:uid="{00000000-0005-0000-0000-0000420E0000}"/>
    <cellStyle name="差_省级国有资本经营预算表 2" xfId="2721" xr:uid="{00000000-0005-0000-0000-0000DD0A0000}"/>
    <cellStyle name="差_省级基金收出" xfId="1686" xr:uid="{00000000-0005-0000-0000-0000D2060000}"/>
    <cellStyle name="差_省级基金收出 2" xfId="3592" xr:uid="{00000000-0005-0000-0000-0000440E0000}"/>
    <cellStyle name="差_省级明细" xfId="468" xr:uid="{00000000-0005-0000-0000-000006020000}"/>
    <cellStyle name="差_省级明细 2" xfId="45" xr:uid="{00000000-0005-0000-0000-00005D000000}"/>
    <cellStyle name="差_省级明细 3" xfId="2315" xr:uid="{00000000-0005-0000-0000-000047090000}"/>
    <cellStyle name="差_省级明细_1.3日 2017年预算草案 - 副本" xfId="556" xr:uid="{00000000-0005-0000-0000-00005E020000}"/>
    <cellStyle name="差_省级明细_1.3日 2017年预算草案 - 副本 2" xfId="3593" xr:uid="{00000000-0005-0000-0000-0000450E0000}"/>
    <cellStyle name="差_省级明细_2.2017全省收入" xfId="3594" xr:uid="{00000000-0005-0000-0000-0000460E0000}"/>
    <cellStyle name="差_省级明细_2.2017全省收入 2" xfId="3596" xr:uid="{00000000-0005-0000-0000-0000480E0000}"/>
    <cellStyle name="差_省级明细_2016-2017全省国资预算" xfId="3597" xr:uid="{00000000-0005-0000-0000-0000490E0000}"/>
    <cellStyle name="差_省级明细_2016-2017全省国资预算 2" xfId="3598" xr:uid="{00000000-0005-0000-0000-00004A0E0000}"/>
    <cellStyle name="差_省级明细_2016年预算草案" xfId="3599" xr:uid="{00000000-0005-0000-0000-00004B0E0000}"/>
    <cellStyle name="差_省级明细_2016年预算草案 2" xfId="3601" xr:uid="{00000000-0005-0000-0000-00004D0E0000}"/>
    <cellStyle name="差_省级明细_2016年预算草案1.13" xfId="3602" xr:uid="{00000000-0005-0000-0000-00004E0E0000}"/>
    <cellStyle name="差_省级明细_2016年预算草案1.13 2" xfId="3604" xr:uid="{00000000-0005-0000-0000-0000500E0000}"/>
    <cellStyle name="差_省级明细_2016年预算草案1.13 3" xfId="350" xr:uid="{00000000-0005-0000-0000-00008F010000}"/>
    <cellStyle name="差_省级明细_2016年预算草案1.13_2017年预算草案（债务）" xfId="1167" xr:uid="{00000000-0005-0000-0000-0000C4040000}"/>
    <cellStyle name="差_省级明细_2016年预算草案1.13_基金汇总" xfId="3606" xr:uid="{00000000-0005-0000-0000-0000520E0000}"/>
    <cellStyle name="差_省级明细_2016年预算草案1.13_收入汇总" xfId="3331" xr:uid="{00000000-0005-0000-0000-00003F0D0000}"/>
    <cellStyle name="差_省级明细_2016年预算草案1.13_支出汇总" xfId="660" xr:uid="{00000000-0005-0000-0000-0000C6020000}"/>
    <cellStyle name="差_省级明细_20171207-2018年预算草案" xfId="3607" xr:uid="{00000000-0005-0000-0000-0000530E0000}"/>
    <cellStyle name="差_省级明细_20171207-2018年预算草案 2" xfId="3049" xr:uid="{00000000-0005-0000-0000-0000250C0000}"/>
    <cellStyle name="差_省级明细_2017年财政收支预算" xfId="3608" xr:uid="{00000000-0005-0000-0000-0000540E0000}"/>
    <cellStyle name="差_省级明细_2017年财政收支预算 2" xfId="3609" xr:uid="{00000000-0005-0000-0000-0000550E0000}"/>
    <cellStyle name="差_省级明细_2017年预算草案（债务）" xfId="1357" xr:uid="{00000000-0005-0000-0000-000085050000}"/>
    <cellStyle name="差_省级明细_2017年预算草案1.4" xfId="3610" xr:uid="{00000000-0005-0000-0000-0000560E0000}"/>
    <cellStyle name="差_省级明细_2017年预算草案1.4 2" xfId="3611" xr:uid="{00000000-0005-0000-0000-0000570E0000}"/>
    <cellStyle name="差_省级明细_21.2017年全省基金收入" xfId="638" xr:uid="{00000000-0005-0000-0000-0000B0020000}"/>
    <cellStyle name="差_省级明细_21.2017年全省基金收入 2" xfId="3101" xr:uid="{00000000-0005-0000-0000-0000590C0000}"/>
    <cellStyle name="差_省级明细_23" xfId="1267" xr:uid="{00000000-0005-0000-0000-000029050000}"/>
    <cellStyle name="差_省级明细_23 2" xfId="1271" xr:uid="{00000000-0005-0000-0000-00002D050000}"/>
    <cellStyle name="差_省级明细_23 3" xfId="1275" xr:uid="{00000000-0005-0000-0000-000031050000}"/>
    <cellStyle name="差_省级明细_23_2017年预算草案（债务）" xfId="3432" xr:uid="{00000000-0005-0000-0000-0000A40D0000}"/>
    <cellStyle name="差_省级明细_23_基金汇总" xfId="3612" xr:uid="{00000000-0005-0000-0000-0000580E0000}"/>
    <cellStyle name="差_省级明细_23_收入汇总" xfId="1388" xr:uid="{00000000-0005-0000-0000-0000A4050000}"/>
    <cellStyle name="差_省级明细_23_支出汇总" xfId="3614" xr:uid="{00000000-0005-0000-0000-00005A0E0000}"/>
    <cellStyle name="差_省级明细_3.2017全省支出" xfId="3615" xr:uid="{00000000-0005-0000-0000-00005B0E0000}"/>
    <cellStyle name="差_省级明细_3.2017全省支出 2" xfId="3617" xr:uid="{00000000-0005-0000-0000-00005D0E0000}"/>
    <cellStyle name="差_省级明细_5.2017省本级收入" xfId="3620" xr:uid="{00000000-0005-0000-0000-0000600E0000}"/>
    <cellStyle name="差_省级明细_5.2017省本级收入 2" xfId="3622" xr:uid="{00000000-0005-0000-0000-0000620E0000}"/>
    <cellStyle name="差_省级明细_6.2017省本级支出" xfId="2589" xr:uid="{00000000-0005-0000-0000-0000590A0000}"/>
    <cellStyle name="差_省级明细_6.2017省本级支出 2" xfId="3623" xr:uid="{00000000-0005-0000-0000-0000630E0000}"/>
    <cellStyle name="差_省级明细_Book1" xfId="3624" xr:uid="{00000000-0005-0000-0000-0000640E0000}"/>
    <cellStyle name="差_省级明细_Book1 2" xfId="3626" xr:uid="{00000000-0005-0000-0000-0000660E0000}"/>
    <cellStyle name="差_省级明细_Book1 3" xfId="1717" xr:uid="{00000000-0005-0000-0000-0000F1060000}"/>
    <cellStyle name="差_省级明细_Book1_2017年预算草案（债务）" xfId="2057" xr:uid="{00000000-0005-0000-0000-000045080000}"/>
    <cellStyle name="差_省级明细_Book1_基金汇总" xfId="3628" xr:uid="{00000000-0005-0000-0000-0000680E0000}"/>
    <cellStyle name="差_省级明细_Book1_收入汇总" xfId="1382" xr:uid="{00000000-0005-0000-0000-00009E050000}"/>
    <cellStyle name="差_省级明细_Book1_支出汇总" xfId="3630" xr:uid="{00000000-0005-0000-0000-00006A0E0000}"/>
    <cellStyle name="差_省级明细_Book3" xfId="1481" xr:uid="{00000000-0005-0000-0000-000001060000}"/>
    <cellStyle name="差_省级明细_Book3 2" xfId="3531" xr:uid="{00000000-0005-0000-0000-0000070E0000}"/>
    <cellStyle name="差_省级明细_Xl0000068" xfId="3631" xr:uid="{00000000-0005-0000-0000-00006B0E0000}"/>
    <cellStyle name="差_省级明细_Xl0000068 2" xfId="2579" xr:uid="{00000000-0005-0000-0000-00004F0A0000}"/>
    <cellStyle name="差_省级明细_Xl0000068 3" xfId="3633" xr:uid="{00000000-0005-0000-0000-00006D0E0000}"/>
    <cellStyle name="差_省级明细_Xl0000068_2017年预算草案（债务）" xfId="3437" xr:uid="{00000000-0005-0000-0000-0000A90D0000}"/>
    <cellStyle name="差_省级明细_Xl0000068_基金汇总" xfId="2487" xr:uid="{00000000-0005-0000-0000-0000F3090000}"/>
    <cellStyle name="差_省级明细_Xl0000068_收入汇总" xfId="2274" xr:uid="{00000000-0005-0000-0000-00001E090000}"/>
    <cellStyle name="差_省级明细_Xl0000068_支出汇总" xfId="3635" xr:uid="{00000000-0005-0000-0000-00006F0E0000}"/>
    <cellStyle name="差_省级明细_Xl0000071" xfId="3637" xr:uid="{00000000-0005-0000-0000-0000710E0000}"/>
    <cellStyle name="差_省级明细_Xl0000071 2" xfId="3638" xr:uid="{00000000-0005-0000-0000-0000720E0000}"/>
    <cellStyle name="差_省级明细_Xl0000071 3" xfId="173" xr:uid="{00000000-0005-0000-0000-0000DD000000}"/>
    <cellStyle name="差_省级明细_Xl0000071_2017年预算草案（债务）" xfId="469" xr:uid="{00000000-0005-0000-0000-000007020000}"/>
    <cellStyle name="差_省级明细_Xl0000071_基金汇总" xfId="3640" xr:uid="{00000000-0005-0000-0000-0000740E0000}"/>
    <cellStyle name="差_省级明细_Xl0000071_收入汇总" xfId="2294" xr:uid="{00000000-0005-0000-0000-000032090000}"/>
    <cellStyle name="差_省级明细_Xl0000071_支出汇总" xfId="3518" xr:uid="{00000000-0005-0000-0000-0000FA0D0000}"/>
    <cellStyle name="差_省级明细_表六七" xfId="3642" xr:uid="{00000000-0005-0000-0000-0000760E0000}"/>
    <cellStyle name="差_省级明细_表六七 2" xfId="3643" xr:uid="{00000000-0005-0000-0000-0000770E0000}"/>
    <cellStyle name="差_省级明细_代编表" xfId="1362" xr:uid="{00000000-0005-0000-0000-00008A050000}"/>
    <cellStyle name="差_省级明细_代编表 2" xfId="1368" xr:uid="{00000000-0005-0000-0000-000090050000}"/>
    <cellStyle name="差_省级明细_代编全省支出预算修改" xfId="3645" xr:uid="{00000000-0005-0000-0000-0000790E0000}"/>
    <cellStyle name="差_省级明细_代编全省支出预算修改 2" xfId="1457" xr:uid="{00000000-0005-0000-0000-0000E9050000}"/>
    <cellStyle name="差_省级明细_代编全省支出预算修改 3" xfId="1464" xr:uid="{00000000-0005-0000-0000-0000F0050000}"/>
    <cellStyle name="差_省级明细_代编全省支出预算修改_2017年预算草案（债务）" xfId="3646" xr:uid="{00000000-0005-0000-0000-00007A0E0000}"/>
    <cellStyle name="差_省级明细_代编全省支出预算修改_基金汇总" xfId="1419" xr:uid="{00000000-0005-0000-0000-0000C3050000}"/>
    <cellStyle name="差_省级明细_代编全省支出预算修改_收入汇总" xfId="3649" xr:uid="{00000000-0005-0000-0000-00007D0E0000}"/>
    <cellStyle name="差_省级明细_代编全省支出预算修改_支出汇总" xfId="2457" xr:uid="{00000000-0005-0000-0000-0000D5090000}"/>
    <cellStyle name="差_省级明细_冬梅3" xfId="3653" xr:uid="{00000000-0005-0000-0000-0000810E0000}"/>
    <cellStyle name="差_省级明细_冬梅3 2" xfId="2269" xr:uid="{00000000-0005-0000-0000-000019090000}"/>
    <cellStyle name="差_省级明细_冬梅3 3" xfId="3655" xr:uid="{00000000-0005-0000-0000-0000830E0000}"/>
    <cellStyle name="差_省级明细_冬梅3_2017年预算草案（债务）" xfId="3657" xr:uid="{00000000-0005-0000-0000-0000850E0000}"/>
    <cellStyle name="差_省级明细_冬梅3_基金汇总" xfId="2704" xr:uid="{00000000-0005-0000-0000-0000CC0A0000}"/>
    <cellStyle name="差_省级明细_冬梅3_收入汇总" xfId="869" xr:uid="{00000000-0005-0000-0000-000098030000}"/>
    <cellStyle name="差_省级明细_冬梅3_支出汇总" xfId="3659" xr:uid="{00000000-0005-0000-0000-0000870E0000}"/>
    <cellStyle name="差_省级明细_复件 表19（梁蕊发）" xfId="1472" xr:uid="{00000000-0005-0000-0000-0000F8050000}"/>
    <cellStyle name="差_省级明细_复件 表19（梁蕊发） 2" xfId="3660" xr:uid="{00000000-0005-0000-0000-0000880E0000}"/>
    <cellStyle name="差_省级明细_副本1.2" xfId="3661" xr:uid="{00000000-0005-0000-0000-0000890E0000}"/>
    <cellStyle name="差_省级明细_副本1.2 2" xfId="20" xr:uid="{00000000-0005-0000-0000-000044000000}"/>
    <cellStyle name="差_省级明细_副本1.2 3" xfId="3663" xr:uid="{00000000-0005-0000-0000-00008B0E0000}"/>
    <cellStyle name="差_省级明细_副本1.2_2017年预算草案（债务）" xfId="3665" xr:uid="{00000000-0005-0000-0000-00008D0E0000}"/>
    <cellStyle name="差_省级明细_副本1.2_基金汇总" xfId="461" xr:uid="{00000000-0005-0000-0000-0000FF010000}"/>
    <cellStyle name="差_省级明细_副本1.2_收入汇总" xfId="492" xr:uid="{00000000-0005-0000-0000-00001E020000}"/>
    <cellStyle name="差_省级明细_副本1.2_支出汇总" xfId="1881" xr:uid="{00000000-0005-0000-0000-000095070000}"/>
    <cellStyle name="差_省级明细_副本最新" xfId="1278" xr:uid="{00000000-0005-0000-0000-000034050000}"/>
    <cellStyle name="差_省级明细_副本最新 2" xfId="3666" xr:uid="{00000000-0005-0000-0000-00008E0E0000}"/>
    <cellStyle name="差_省级明细_副本最新 3" xfId="2182" xr:uid="{00000000-0005-0000-0000-0000C2080000}"/>
    <cellStyle name="差_省级明细_副本最新_2017年预算草案（债务）" xfId="1448" xr:uid="{00000000-0005-0000-0000-0000E0050000}"/>
    <cellStyle name="差_省级明细_副本最新_基金汇总" xfId="677" xr:uid="{00000000-0005-0000-0000-0000D7020000}"/>
    <cellStyle name="差_省级明细_副本最新_收入汇总" xfId="395" xr:uid="{00000000-0005-0000-0000-0000BC010000}"/>
    <cellStyle name="差_省级明细_副本最新_支出汇总" xfId="3232" xr:uid="{00000000-0005-0000-0000-0000DC0C0000}"/>
    <cellStyle name="差_省级明细_基金表" xfId="3667" xr:uid="{00000000-0005-0000-0000-00008F0E0000}"/>
    <cellStyle name="差_省级明细_基金表 2" xfId="3668" xr:uid="{00000000-0005-0000-0000-0000900E0000}"/>
    <cellStyle name="差_省级明细_基金汇总" xfId="3413" xr:uid="{00000000-0005-0000-0000-0000910D0000}"/>
    <cellStyle name="差_省级明细_基金最新" xfId="2498" xr:uid="{00000000-0005-0000-0000-0000FE090000}"/>
    <cellStyle name="差_省级明细_基金最新 2" xfId="267" xr:uid="{00000000-0005-0000-0000-00003C010000}"/>
    <cellStyle name="差_省级明细_基金最新 3" xfId="1898" xr:uid="{00000000-0005-0000-0000-0000A6070000}"/>
    <cellStyle name="差_省级明细_基金最新_2017年预算草案（债务）" xfId="3636" xr:uid="{00000000-0005-0000-0000-0000700E0000}"/>
    <cellStyle name="差_省级明细_基金最新_基金汇总" xfId="3669" xr:uid="{00000000-0005-0000-0000-0000910E0000}"/>
    <cellStyle name="差_省级明细_基金最新_收入汇总" xfId="3670" xr:uid="{00000000-0005-0000-0000-0000920E0000}"/>
    <cellStyle name="差_省级明细_基金最新_支出汇总" xfId="3672" xr:uid="{00000000-0005-0000-0000-0000940E0000}"/>
    <cellStyle name="差_省级明细_基金最终修改支出" xfId="3674" xr:uid="{00000000-0005-0000-0000-0000960E0000}"/>
    <cellStyle name="差_省级明细_基金最终修改支出 2" xfId="3675" xr:uid="{00000000-0005-0000-0000-0000970E0000}"/>
    <cellStyle name="差_省级明细_梁蕊要预算局报人大2017年预算草案" xfId="3676" xr:uid="{00000000-0005-0000-0000-0000980E0000}"/>
    <cellStyle name="差_省级明细_梁蕊要预算局报人大2017年预算草案 2" xfId="3677" xr:uid="{00000000-0005-0000-0000-0000990E0000}"/>
    <cellStyle name="差_省级明细_全省收入代编最新" xfId="3678" xr:uid="{00000000-0005-0000-0000-00009A0E0000}"/>
    <cellStyle name="差_省级明细_全省收入代编最新 2" xfId="3680" xr:uid="{00000000-0005-0000-0000-00009C0E0000}"/>
    <cellStyle name="差_省级明细_全省收入代编最新 3" xfId="3681" xr:uid="{00000000-0005-0000-0000-00009D0E0000}"/>
    <cellStyle name="差_省级明细_全省收入代编最新_2017年预算草案（债务）" xfId="3682" xr:uid="{00000000-0005-0000-0000-00009E0E0000}"/>
    <cellStyle name="差_省级明细_全省收入代编最新_基金汇总" xfId="3683" xr:uid="{00000000-0005-0000-0000-00009F0E0000}"/>
    <cellStyle name="差_省级明细_全省收入代编最新_收入汇总" xfId="3686" xr:uid="{00000000-0005-0000-0000-0000A20E0000}"/>
    <cellStyle name="差_省级明细_全省收入代编最新_支出汇总" xfId="3055" xr:uid="{00000000-0005-0000-0000-00002B0C0000}"/>
    <cellStyle name="差_省级明细_全省预算代编" xfId="1022" xr:uid="{00000000-0005-0000-0000-000033040000}"/>
    <cellStyle name="差_省级明细_全省预算代编 2" xfId="1614" xr:uid="{00000000-0005-0000-0000-00008A060000}"/>
    <cellStyle name="差_省级明细_全省预算代编 3" xfId="1618" xr:uid="{00000000-0005-0000-0000-00008E060000}"/>
    <cellStyle name="差_省级明细_全省预算代编_2017年预算草案（债务）" xfId="3687" xr:uid="{00000000-0005-0000-0000-0000A30E0000}"/>
    <cellStyle name="差_省级明细_全省预算代编_基金汇总" xfId="3688" xr:uid="{00000000-0005-0000-0000-0000A40E0000}"/>
    <cellStyle name="差_省级明细_全省预算代编_收入汇总" xfId="3689" xr:uid="{00000000-0005-0000-0000-0000A50E0000}"/>
    <cellStyle name="差_省级明细_全省预算代编_支出汇总" xfId="3690" xr:uid="{00000000-0005-0000-0000-0000A60E0000}"/>
    <cellStyle name="差_省级明细_社保2017年预算草案1.3" xfId="343" xr:uid="{00000000-0005-0000-0000-000088010000}"/>
    <cellStyle name="差_省级明细_社保2017年预算草案1.3 2" xfId="3691" xr:uid="{00000000-0005-0000-0000-0000A70E0000}"/>
    <cellStyle name="差_省级明细_省级国有资本经营预算表" xfId="3692" xr:uid="{00000000-0005-0000-0000-0000A80E0000}"/>
    <cellStyle name="差_省级明细_省级国有资本经营预算表 2" xfId="419" xr:uid="{00000000-0005-0000-0000-0000D4010000}"/>
    <cellStyle name="差_省级明细_收入汇总" xfId="3693" xr:uid="{00000000-0005-0000-0000-0000A90E0000}"/>
    <cellStyle name="差_省级明细_政府性基金人大会表格1稿" xfId="3694" xr:uid="{00000000-0005-0000-0000-0000AA0E0000}"/>
    <cellStyle name="差_省级明细_政府性基金人大会表格1稿 2" xfId="3696" xr:uid="{00000000-0005-0000-0000-0000AC0E0000}"/>
    <cellStyle name="差_省级明细_政府性基金人大会表格1稿 3" xfId="3699" xr:uid="{00000000-0005-0000-0000-0000AF0E0000}"/>
    <cellStyle name="差_省级明细_政府性基金人大会表格1稿_2017年预算草案（债务）" xfId="2230" xr:uid="{00000000-0005-0000-0000-0000F2080000}"/>
    <cellStyle name="差_省级明细_政府性基金人大会表格1稿_基金汇总" xfId="3701" xr:uid="{00000000-0005-0000-0000-0000B10E0000}"/>
    <cellStyle name="差_省级明细_政府性基金人大会表格1稿_收入汇总" xfId="2848" xr:uid="{00000000-0005-0000-0000-00005C0B0000}"/>
    <cellStyle name="差_省级明细_政府性基金人大会表格1稿_支出汇总" xfId="2028" xr:uid="{00000000-0005-0000-0000-000028080000}"/>
    <cellStyle name="差_省级明细_支出汇总" xfId="3703" xr:uid="{00000000-0005-0000-0000-0000B30E0000}"/>
    <cellStyle name="差_省级收入" xfId="922" xr:uid="{00000000-0005-0000-0000-0000CE030000}"/>
    <cellStyle name="差_省级收入 2" xfId="3704" xr:uid="{00000000-0005-0000-0000-0000B40E0000}"/>
    <cellStyle name="差_省级收入_1" xfId="3151" xr:uid="{00000000-0005-0000-0000-00008B0C0000}"/>
    <cellStyle name="差_省级收入_1 2" xfId="3155" xr:uid="{00000000-0005-0000-0000-00008F0C0000}"/>
    <cellStyle name="差_省级支出" xfId="554" xr:uid="{00000000-0005-0000-0000-00005C020000}"/>
    <cellStyle name="差_省级支出 2" xfId="3705" xr:uid="{00000000-0005-0000-0000-0000B50E0000}"/>
    <cellStyle name="差_省级支出_1" xfId="3129" xr:uid="{00000000-0005-0000-0000-0000750C0000}"/>
    <cellStyle name="差_省级支出_1 2" xfId="3131" xr:uid="{00000000-0005-0000-0000-0000770C0000}"/>
    <cellStyle name="差_省级支出_2" xfId="3706" xr:uid="{00000000-0005-0000-0000-0000B60E0000}"/>
    <cellStyle name="差_省属监狱人员级别表(驻外)" xfId="3709" xr:uid="{00000000-0005-0000-0000-0000B90E0000}"/>
    <cellStyle name="差_省属监狱人员级别表(驻外)_2017年常委会" xfId="3710" xr:uid="{00000000-0005-0000-0000-0000BA0E0000}"/>
    <cellStyle name="差_省属监狱人员级别表(驻外)_基金汇总" xfId="1563" xr:uid="{00000000-0005-0000-0000-000055060000}"/>
    <cellStyle name="差_省属监狱人员级别表(驻外)_收入汇总" xfId="2655" xr:uid="{00000000-0005-0000-0000-00009B0A0000}"/>
    <cellStyle name="差_省属监狱人员级别表(驻外)_支出汇总" xfId="3711" xr:uid="{00000000-0005-0000-0000-0000BB0E0000}"/>
    <cellStyle name="差_市辖区测算20080510" xfId="1396" xr:uid="{00000000-0005-0000-0000-0000AC050000}"/>
    <cellStyle name="差_市辖区测算20080510 2" xfId="1399" xr:uid="{00000000-0005-0000-0000-0000AF050000}"/>
    <cellStyle name="差_市辖区测算20080510 2 2" xfId="3712" xr:uid="{00000000-0005-0000-0000-0000BC0E0000}"/>
    <cellStyle name="差_市辖区测算20080510_2014省级收入12.2（更新后）" xfId="1329" xr:uid="{00000000-0005-0000-0000-000069050000}"/>
    <cellStyle name="差_市辖区测算20080510_2014省级收入12.2（更新后） 2" xfId="3713" xr:uid="{00000000-0005-0000-0000-0000BD0E0000}"/>
    <cellStyle name="差_市辖区测算20080510_2014省级收入及财力12.12（更新后）" xfId="3478" xr:uid="{00000000-0005-0000-0000-0000D20D0000}"/>
    <cellStyle name="差_市辖区测算20080510_2014省级收入及财力12.12（更新后） 2" xfId="3714" xr:uid="{00000000-0005-0000-0000-0000BE0E0000}"/>
    <cellStyle name="差_市辖区测算20080510_不含人员经费系数" xfId="1995" xr:uid="{00000000-0005-0000-0000-000007080000}"/>
    <cellStyle name="差_市辖区测算20080510_不含人员经费系数 2" xfId="2154" xr:uid="{00000000-0005-0000-0000-0000A6080000}"/>
    <cellStyle name="差_市辖区测算20080510_不含人员经费系数_2014省级收入12.2（更新后）" xfId="3715" xr:uid="{00000000-0005-0000-0000-0000BF0E0000}"/>
    <cellStyle name="差_市辖区测算20080510_不含人员经费系数_2014省级收入12.2（更新后） 2" xfId="1247" xr:uid="{00000000-0005-0000-0000-000015050000}"/>
    <cellStyle name="差_市辖区测算20080510_不含人员经费系数_2014省级收入及财力12.12（更新后）" xfId="3717" xr:uid="{00000000-0005-0000-0000-0000C10E0000}"/>
    <cellStyle name="差_市辖区测算20080510_不含人员经费系数_2014省级收入及财力12.12（更新后） 2" xfId="2733" xr:uid="{00000000-0005-0000-0000-0000E90A0000}"/>
    <cellStyle name="差_市辖区测算20080510_不含人员经费系数_财力性转移支付2010年预算参考数" xfId="3718" xr:uid="{00000000-0005-0000-0000-0000C20E0000}"/>
    <cellStyle name="差_市辖区测算20080510_不含人员经费系数_财力性转移支付2010年预算参考数 2" xfId="1791" xr:uid="{00000000-0005-0000-0000-00003B070000}"/>
    <cellStyle name="差_市辖区测算20080510_不含人员经费系数_省级财力12.12" xfId="1771" xr:uid="{00000000-0005-0000-0000-000027070000}"/>
    <cellStyle name="差_市辖区测算20080510_不含人员经费系数_省级财力12.12 2" xfId="3720" xr:uid="{00000000-0005-0000-0000-0000C40E0000}"/>
    <cellStyle name="差_市辖区测算20080510_财力性转移支付2010年预算参考数" xfId="3722" xr:uid="{00000000-0005-0000-0000-0000C60E0000}"/>
    <cellStyle name="差_市辖区测算20080510_财力性转移支付2010年预算参考数 2" xfId="3673" xr:uid="{00000000-0005-0000-0000-0000950E0000}"/>
    <cellStyle name="差_市辖区测算20080510_民生政策最低支出需求" xfId="3723" xr:uid="{00000000-0005-0000-0000-0000C70E0000}"/>
    <cellStyle name="差_市辖区测算20080510_民生政策最低支出需求 2" xfId="3724" xr:uid="{00000000-0005-0000-0000-0000C80E0000}"/>
    <cellStyle name="差_市辖区测算20080510_民生政策最低支出需求_2014省级收入12.2（更新后）" xfId="3725" xr:uid="{00000000-0005-0000-0000-0000C90E0000}"/>
    <cellStyle name="差_市辖区测算20080510_民生政策最低支出需求_2014省级收入12.2（更新后） 2" xfId="2111" xr:uid="{00000000-0005-0000-0000-00007B080000}"/>
    <cellStyle name="差_市辖区测算20080510_民生政策最低支出需求_2014省级收入及财力12.12（更新后）" xfId="3726" xr:uid="{00000000-0005-0000-0000-0000CA0E0000}"/>
    <cellStyle name="差_市辖区测算20080510_民生政策最低支出需求_2014省级收入及财力12.12（更新后） 2" xfId="52" xr:uid="{00000000-0005-0000-0000-000064000000}"/>
    <cellStyle name="差_市辖区测算20080510_民生政策最低支出需求_财力性转移支付2010年预算参考数" xfId="3727" xr:uid="{00000000-0005-0000-0000-0000CB0E0000}"/>
    <cellStyle name="差_市辖区测算20080510_民生政策最低支出需求_财力性转移支付2010年预算参考数 2" xfId="3728" xr:uid="{00000000-0005-0000-0000-0000CC0E0000}"/>
    <cellStyle name="差_市辖区测算20080510_民生政策最低支出需求_省级财力12.12" xfId="1048" xr:uid="{00000000-0005-0000-0000-00004D040000}"/>
    <cellStyle name="差_市辖区测算20080510_民生政策最低支出需求_省级财力12.12 2" xfId="2260" xr:uid="{00000000-0005-0000-0000-000010090000}"/>
    <cellStyle name="差_市辖区测算20080510_省级财力12.12" xfId="3729" xr:uid="{00000000-0005-0000-0000-0000CD0E0000}"/>
    <cellStyle name="差_市辖区测算20080510_省级财力12.12 2" xfId="117" xr:uid="{00000000-0005-0000-0000-0000A5000000}"/>
    <cellStyle name="差_市辖区测算20080510_县市旗测算-新科目（含人口规模效应）" xfId="3730" xr:uid="{00000000-0005-0000-0000-0000CE0E0000}"/>
    <cellStyle name="差_市辖区测算20080510_县市旗测算-新科目（含人口规模效应） 2" xfId="3731" xr:uid="{00000000-0005-0000-0000-0000CF0E0000}"/>
    <cellStyle name="差_市辖区测算20080510_县市旗测算-新科目（含人口规模效应）_2014省级收入12.2（更新后）" xfId="1747" xr:uid="{00000000-0005-0000-0000-00000F070000}"/>
    <cellStyle name="差_市辖区测算20080510_县市旗测算-新科目（含人口规模效应）_2014省级收入12.2（更新后） 2" xfId="3732" xr:uid="{00000000-0005-0000-0000-0000D00E0000}"/>
    <cellStyle name="差_市辖区测算20080510_县市旗测算-新科目（含人口规模效应）_2014省级收入及财力12.12（更新后）" xfId="3733" xr:uid="{00000000-0005-0000-0000-0000D10E0000}"/>
    <cellStyle name="差_市辖区测算20080510_县市旗测算-新科目（含人口规模效应）_2014省级收入及财力12.12（更新后） 2" xfId="1389" xr:uid="{00000000-0005-0000-0000-0000A5050000}"/>
    <cellStyle name="差_市辖区测算20080510_县市旗测算-新科目（含人口规模效应）_财力性转移支付2010年预算参考数" xfId="3736" xr:uid="{00000000-0005-0000-0000-0000D40E0000}"/>
    <cellStyle name="差_市辖区测算20080510_县市旗测算-新科目（含人口规模效应）_财力性转移支付2010年预算参考数 2" xfId="3024" xr:uid="{00000000-0005-0000-0000-00000C0C0000}"/>
    <cellStyle name="差_市辖区测算20080510_县市旗测算-新科目（含人口规模效应）_省级财力12.12" xfId="3147" xr:uid="{00000000-0005-0000-0000-0000870C0000}"/>
    <cellStyle name="差_市辖区测算20080510_县市旗测算-新科目（含人口规模效应）_省级财力12.12 2" xfId="3149" xr:uid="{00000000-0005-0000-0000-0000890C0000}"/>
    <cellStyle name="差_市辖区测算-新科目（20080626）" xfId="2549" xr:uid="{00000000-0005-0000-0000-0000310A0000}"/>
    <cellStyle name="差_市辖区测算-新科目（20080626） 2" xfId="813" xr:uid="{00000000-0005-0000-0000-000060030000}"/>
    <cellStyle name="差_市辖区测算-新科目（20080626） 2 2" xfId="1696" xr:uid="{00000000-0005-0000-0000-0000DC060000}"/>
    <cellStyle name="差_市辖区测算-新科目（20080626）_2014省级收入12.2（更新后）" xfId="3740" xr:uid="{00000000-0005-0000-0000-0000D80E0000}"/>
    <cellStyle name="差_市辖区测算-新科目（20080626）_2014省级收入12.2（更新后） 2" xfId="2434" xr:uid="{00000000-0005-0000-0000-0000BE090000}"/>
    <cellStyle name="差_市辖区测算-新科目（20080626）_2014省级收入及财力12.12（更新后）" xfId="270" xr:uid="{00000000-0005-0000-0000-00003F010000}"/>
    <cellStyle name="差_市辖区测算-新科目（20080626）_2014省级收入及财力12.12（更新后） 2" xfId="3741" xr:uid="{00000000-0005-0000-0000-0000D90E0000}"/>
    <cellStyle name="差_市辖区测算-新科目（20080626）_不含人员经费系数" xfId="1572" xr:uid="{00000000-0005-0000-0000-000060060000}"/>
    <cellStyle name="差_市辖区测算-新科目（20080626）_不含人员经费系数 2" xfId="3742" xr:uid="{00000000-0005-0000-0000-0000DA0E0000}"/>
    <cellStyle name="差_市辖区测算-新科目（20080626）_不含人员经费系数_2014省级收入12.2（更新后）" xfId="3472" xr:uid="{00000000-0005-0000-0000-0000CC0D0000}"/>
    <cellStyle name="差_市辖区测算-新科目（20080626）_不含人员经费系数_2014省级收入12.2（更新后） 2" xfId="3474" xr:uid="{00000000-0005-0000-0000-0000CE0D0000}"/>
    <cellStyle name="差_市辖区测算-新科目（20080626）_不含人员经费系数_2014省级收入及财力12.12（更新后）" xfId="3199" xr:uid="{00000000-0005-0000-0000-0000BB0C0000}"/>
    <cellStyle name="差_市辖区测算-新科目（20080626）_不含人员经费系数_2014省级收入及财力12.12（更新后） 2" xfId="2429" xr:uid="{00000000-0005-0000-0000-0000B9090000}"/>
    <cellStyle name="差_市辖区测算-新科目（20080626）_不含人员经费系数_财力性转移支付2010年预算参考数" xfId="3744" xr:uid="{00000000-0005-0000-0000-0000DC0E0000}"/>
    <cellStyle name="差_市辖区测算-新科目（20080626）_不含人员经费系数_财力性转移支付2010年预算参考数 2" xfId="3746" xr:uid="{00000000-0005-0000-0000-0000DE0E0000}"/>
    <cellStyle name="差_市辖区测算-新科目（20080626）_不含人员经费系数_省级财力12.12" xfId="119" xr:uid="{00000000-0005-0000-0000-0000A7000000}"/>
    <cellStyle name="差_市辖区测算-新科目（20080626）_不含人员经费系数_省级财力12.12 2" xfId="1178" xr:uid="{00000000-0005-0000-0000-0000CF040000}"/>
    <cellStyle name="差_市辖区测算-新科目（20080626）_财力性转移支付2010年预算参考数" xfId="3747" xr:uid="{00000000-0005-0000-0000-0000DF0E0000}"/>
    <cellStyle name="差_市辖区测算-新科目（20080626）_财力性转移支付2010年预算参考数 2" xfId="3748" xr:uid="{00000000-0005-0000-0000-0000E00E0000}"/>
    <cellStyle name="差_市辖区测算-新科目（20080626）_民生政策最低支出需求" xfId="1544" xr:uid="{00000000-0005-0000-0000-000041060000}"/>
    <cellStyle name="差_市辖区测算-新科目（20080626）_民生政策最低支出需求 2" xfId="3749" xr:uid="{00000000-0005-0000-0000-0000E10E0000}"/>
    <cellStyle name="差_市辖区测算-新科目（20080626）_民生政策最低支出需求_2014省级收入12.2（更新后）" xfId="3750" xr:uid="{00000000-0005-0000-0000-0000E20E0000}"/>
    <cellStyle name="差_市辖区测算-新科目（20080626）_民生政策最低支出需求_2014省级收入12.2（更新后） 2" xfId="3753" xr:uid="{00000000-0005-0000-0000-0000E50E0000}"/>
    <cellStyle name="差_市辖区测算-新科目（20080626）_民生政策最低支出需求_2014省级收入及财力12.12（更新后）" xfId="3755" xr:uid="{00000000-0005-0000-0000-0000E70E0000}"/>
    <cellStyle name="差_市辖区测算-新科目（20080626）_民生政策最低支出需求_2014省级收入及财力12.12（更新后） 2" xfId="3757" xr:uid="{00000000-0005-0000-0000-0000E90E0000}"/>
    <cellStyle name="差_市辖区测算-新科目（20080626）_民生政策最低支出需求_财力性转移支付2010年预算参考数" xfId="3369" xr:uid="{00000000-0005-0000-0000-0000650D0000}"/>
    <cellStyle name="差_市辖区测算-新科目（20080626）_民生政策最低支出需求_财力性转移支付2010年预算参考数 2" xfId="3758" xr:uid="{00000000-0005-0000-0000-0000EA0E0000}"/>
    <cellStyle name="差_市辖区测算-新科目（20080626）_民生政策最低支出需求_省级财力12.12" xfId="3760" xr:uid="{00000000-0005-0000-0000-0000EC0E0000}"/>
    <cellStyle name="差_市辖区测算-新科目（20080626）_民生政策最低支出需求_省级财力12.12 2" xfId="1730" xr:uid="{00000000-0005-0000-0000-0000FE060000}"/>
    <cellStyle name="差_市辖区测算-新科目（20080626）_省级财力12.12" xfId="3761" xr:uid="{00000000-0005-0000-0000-0000ED0E0000}"/>
    <cellStyle name="差_市辖区测算-新科目（20080626）_省级财力12.12 2" xfId="3762" xr:uid="{00000000-0005-0000-0000-0000EE0E0000}"/>
    <cellStyle name="差_市辖区测算-新科目（20080626）_县市旗测算-新科目（含人口规模效应）" xfId="3763" xr:uid="{00000000-0005-0000-0000-0000EF0E0000}"/>
    <cellStyle name="差_市辖区测算-新科目（20080626）_县市旗测算-新科目（含人口规模效应） 2" xfId="825" xr:uid="{00000000-0005-0000-0000-00006C030000}"/>
    <cellStyle name="差_市辖区测算-新科目（20080626）_县市旗测算-新科目（含人口规模效应）_2014省级收入12.2（更新后）" xfId="1303" xr:uid="{00000000-0005-0000-0000-00004F050000}"/>
    <cellStyle name="差_市辖区测算-新科目（20080626）_县市旗测算-新科目（含人口规模效应）_2014省级收入12.2（更新后） 2" xfId="3766" xr:uid="{00000000-0005-0000-0000-0000F20E0000}"/>
    <cellStyle name="差_市辖区测算-新科目（20080626）_县市旗测算-新科目（含人口规模效应）_2014省级收入及财力12.12（更新后）" xfId="2439" xr:uid="{00000000-0005-0000-0000-0000C3090000}"/>
    <cellStyle name="差_市辖区测算-新科目（20080626）_县市旗测算-新科目（含人口规模效应）_2014省级收入及财力12.12（更新后） 2" xfId="2443" xr:uid="{00000000-0005-0000-0000-0000C7090000}"/>
    <cellStyle name="差_市辖区测算-新科目（20080626）_县市旗测算-新科目（含人口规模效应）_财力性转移支付2010年预算参考数" xfId="3768" xr:uid="{00000000-0005-0000-0000-0000F40E0000}"/>
    <cellStyle name="差_市辖区测算-新科目（20080626）_县市旗测算-新科目（含人口规模效应）_财力性转移支付2010年预算参考数 2" xfId="1987" xr:uid="{00000000-0005-0000-0000-0000FF070000}"/>
    <cellStyle name="差_市辖区测算-新科目（20080626）_县市旗测算-新科目（含人口规模效应）_省级财力12.12" xfId="3770" xr:uid="{00000000-0005-0000-0000-0000F60E0000}"/>
    <cellStyle name="差_市辖区测算-新科目（20080626）_县市旗测算-新科目（含人口规模效应）_省级财力12.12 2" xfId="1574" xr:uid="{00000000-0005-0000-0000-000062060000}"/>
    <cellStyle name="差_收入汇总" xfId="907" xr:uid="{00000000-0005-0000-0000-0000BF030000}"/>
    <cellStyle name="差_税负测算" xfId="3771" xr:uid="{00000000-0005-0000-0000-0000F70E0000}"/>
    <cellStyle name="差_同德" xfId="2352" xr:uid="{00000000-0005-0000-0000-00006C090000}"/>
    <cellStyle name="差_同德 2" xfId="2354" xr:uid="{00000000-0005-0000-0000-00006E090000}"/>
    <cellStyle name="差_同德 2 2" xfId="2162" xr:uid="{00000000-0005-0000-0000-0000AE080000}"/>
    <cellStyle name="差_同德_2014省级收入12.2（更新后）" xfId="3772" xr:uid="{00000000-0005-0000-0000-0000F80E0000}"/>
    <cellStyle name="差_同德_2014省级收入12.2（更新后） 2" xfId="3773" xr:uid="{00000000-0005-0000-0000-0000F90E0000}"/>
    <cellStyle name="差_同德_2014省级收入及财力12.12（更新后）" xfId="2408" xr:uid="{00000000-0005-0000-0000-0000A4090000}"/>
    <cellStyle name="差_同德_2014省级收入及财力12.12（更新后） 2" xfId="3737" xr:uid="{00000000-0005-0000-0000-0000D50E0000}"/>
    <cellStyle name="差_同德_财力性转移支付2010年预算参考数" xfId="3774" xr:uid="{00000000-0005-0000-0000-0000FA0E0000}"/>
    <cellStyle name="差_同德_财力性转移支付2010年预算参考数 2" xfId="3779" xr:uid="{00000000-0005-0000-0000-0000FF0E0000}"/>
    <cellStyle name="差_同德_省级财力12.12" xfId="431" xr:uid="{00000000-0005-0000-0000-0000E1010000}"/>
    <cellStyle name="差_同德_省级财力12.12 2" xfId="434" xr:uid="{00000000-0005-0000-0000-0000E4010000}"/>
    <cellStyle name="差_危改资金测算" xfId="274" xr:uid="{00000000-0005-0000-0000-000043010000}"/>
    <cellStyle name="差_危改资金测算 2" xfId="3780" xr:uid="{00000000-0005-0000-0000-0000000F0000}"/>
    <cellStyle name="差_危改资金测算_2014省级收入12.2（更新后）" xfId="1420" xr:uid="{00000000-0005-0000-0000-0000C4050000}"/>
    <cellStyle name="差_危改资金测算_2014省级收入12.2（更新后） 2" xfId="1429" xr:uid="{00000000-0005-0000-0000-0000CD050000}"/>
    <cellStyle name="差_危改资金测算_2014省级收入及财力12.12（更新后）" xfId="3781" xr:uid="{00000000-0005-0000-0000-0000010F0000}"/>
    <cellStyle name="差_危改资金测算_2014省级收入及财力12.12（更新后） 2" xfId="2179" xr:uid="{00000000-0005-0000-0000-0000BF080000}"/>
    <cellStyle name="差_危改资金测算_财力性转移支付2010年预算参考数" xfId="932" xr:uid="{00000000-0005-0000-0000-0000D9030000}"/>
    <cellStyle name="差_危改资金测算_财力性转移支付2010年预算参考数 2" xfId="3783" xr:uid="{00000000-0005-0000-0000-0000030F0000}"/>
    <cellStyle name="差_危改资金测算_省级财力12.12" xfId="3133" xr:uid="{00000000-0005-0000-0000-0000790C0000}"/>
    <cellStyle name="差_危改资金测算_省级财力12.12 2" xfId="2484" xr:uid="{00000000-0005-0000-0000-0000F0090000}"/>
    <cellStyle name="差_卫生(按照总人口测算）—20080416" xfId="2187" xr:uid="{00000000-0005-0000-0000-0000C7080000}"/>
    <cellStyle name="差_卫生(按照总人口测算）—20080416 2" xfId="3784" xr:uid="{00000000-0005-0000-0000-0000040F0000}"/>
    <cellStyle name="差_卫生(按照总人口测算）—20080416 2 2" xfId="3785" xr:uid="{00000000-0005-0000-0000-0000050F0000}"/>
    <cellStyle name="差_卫生(按照总人口测算）—20080416_2014省级收入12.2（更新后）" xfId="3786" xr:uid="{00000000-0005-0000-0000-0000060F0000}"/>
    <cellStyle name="差_卫生(按照总人口测算）—20080416_2014省级收入12.2（更新后） 2" xfId="3787" xr:uid="{00000000-0005-0000-0000-0000070F0000}"/>
    <cellStyle name="差_卫生(按照总人口测算）—20080416_2014省级收入及财力12.12（更新后）" xfId="3788" xr:uid="{00000000-0005-0000-0000-0000080F0000}"/>
    <cellStyle name="差_卫生(按照总人口测算）—20080416_2014省级收入及财力12.12（更新后） 2" xfId="3789" xr:uid="{00000000-0005-0000-0000-0000090F0000}"/>
    <cellStyle name="差_卫生(按照总人口测算）—20080416_不含人员经费系数" xfId="3791" xr:uid="{00000000-0005-0000-0000-00000B0F0000}"/>
    <cellStyle name="差_卫生(按照总人口测算）—20080416_不含人员经费系数 2" xfId="3793" xr:uid="{00000000-0005-0000-0000-00000D0F0000}"/>
    <cellStyle name="差_卫生(按照总人口测算）—20080416_不含人员经费系数_2014省级收入12.2（更新后）" xfId="3794" xr:uid="{00000000-0005-0000-0000-00000E0F0000}"/>
    <cellStyle name="差_卫生(按照总人口测算）—20080416_不含人员经费系数_2014省级收入12.2（更新后） 2" xfId="3795" xr:uid="{00000000-0005-0000-0000-00000F0F0000}"/>
    <cellStyle name="差_卫生(按照总人口测算）—20080416_不含人员经费系数_2014省级收入及财力12.12（更新后）" xfId="1182" xr:uid="{00000000-0005-0000-0000-0000D3040000}"/>
    <cellStyle name="差_卫生(按照总人口测算）—20080416_不含人员经费系数_2014省级收入及财力12.12（更新后） 2" xfId="997" xr:uid="{00000000-0005-0000-0000-00001A040000}"/>
    <cellStyle name="差_卫生(按照总人口测算）—20080416_不含人员经费系数_财力性转移支付2010年预算参考数" xfId="951" xr:uid="{00000000-0005-0000-0000-0000EC030000}"/>
    <cellStyle name="差_卫生(按照总人口测算）—20080416_不含人员经费系数_财力性转移支付2010年预算参考数 2" xfId="1823" xr:uid="{00000000-0005-0000-0000-00005B070000}"/>
    <cellStyle name="差_卫生(按照总人口测算）—20080416_不含人员经费系数_省级财力12.12" xfId="3798" xr:uid="{00000000-0005-0000-0000-0000120F0000}"/>
    <cellStyle name="差_卫生(按照总人口测算）—20080416_不含人员经费系数_省级财力12.12 2" xfId="3799" xr:uid="{00000000-0005-0000-0000-0000130F0000}"/>
    <cellStyle name="差_卫生(按照总人口测算）—20080416_财力性转移支付2010年预算参考数" xfId="242" xr:uid="{00000000-0005-0000-0000-000023010000}"/>
    <cellStyle name="差_卫生(按照总人口测算）—20080416_财力性转移支付2010年预算参考数 2" xfId="3800" xr:uid="{00000000-0005-0000-0000-0000140F0000}"/>
    <cellStyle name="差_卫生(按照总人口测算）—20080416_民生政策最低支出需求" xfId="3803" xr:uid="{00000000-0005-0000-0000-0000170F0000}"/>
    <cellStyle name="差_卫生(按照总人口测算）—20080416_民生政策最低支出需求 2" xfId="3805" xr:uid="{00000000-0005-0000-0000-0000190F0000}"/>
    <cellStyle name="差_卫生(按照总人口测算）—20080416_民生政策最低支出需求_2014省级收入12.2（更新后）" xfId="3807" xr:uid="{00000000-0005-0000-0000-00001B0F0000}"/>
    <cellStyle name="差_卫生(按照总人口测算）—20080416_民生政策最低支出需求_2014省级收入12.2（更新后） 2" xfId="3809" xr:uid="{00000000-0005-0000-0000-00001D0F0000}"/>
    <cellStyle name="差_卫生(按照总人口测算）—20080416_民生政策最低支出需求_2014省级收入及财力12.12（更新后）" xfId="2593" xr:uid="{00000000-0005-0000-0000-00005D0A0000}"/>
    <cellStyle name="差_卫生(按照总人口测算）—20080416_民生政策最低支出需求_2014省级收入及财力12.12（更新后） 2" xfId="3812" xr:uid="{00000000-0005-0000-0000-0000200F0000}"/>
    <cellStyle name="差_卫生(按照总人口测算）—20080416_民生政策最低支出需求_财力性转移支付2010年预算参考数" xfId="2336" xr:uid="{00000000-0005-0000-0000-00005C090000}"/>
    <cellStyle name="差_卫生(按照总人口测算）—20080416_民生政策最低支出需求_财力性转移支付2010年预算参考数 2" xfId="2340" xr:uid="{00000000-0005-0000-0000-000060090000}"/>
    <cellStyle name="差_卫生(按照总人口测算）—20080416_民生政策最低支出需求_省级财力12.12" xfId="62" xr:uid="{00000000-0005-0000-0000-00006E000000}"/>
    <cellStyle name="差_卫生(按照总人口测算）—20080416_民生政策最低支出需求_省级财力12.12 2" xfId="3815" xr:uid="{00000000-0005-0000-0000-0000230F0000}"/>
    <cellStyle name="差_卫生(按照总人口测算）—20080416_省级财力12.12" xfId="3818" xr:uid="{00000000-0005-0000-0000-0000260F0000}"/>
    <cellStyle name="差_卫生(按照总人口测算）—20080416_省级财力12.12 2" xfId="3819" xr:uid="{00000000-0005-0000-0000-0000270F0000}"/>
    <cellStyle name="差_卫生(按照总人口测算）—20080416_县市旗测算-新科目（含人口规模效应）" xfId="3648" xr:uid="{00000000-0005-0000-0000-00007C0E0000}"/>
    <cellStyle name="差_卫生(按照总人口测算）—20080416_县市旗测算-新科目（含人口规模效应） 2" xfId="1948" xr:uid="{00000000-0005-0000-0000-0000D8070000}"/>
    <cellStyle name="差_卫生(按照总人口测算）—20080416_县市旗测算-新科目（含人口规模效应）_2014省级收入12.2（更新后）" xfId="3821" xr:uid="{00000000-0005-0000-0000-0000290F0000}"/>
    <cellStyle name="差_卫生(按照总人口测算）—20080416_县市旗测算-新科目（含人口规模效应）_2014省级收入12.2（更新后） 2" xfId="3822" xr:uid="{00000000-0005-0000-0000-00002A0F0000}"/>
    <cellStyle name="差_卫生(按照总人口测算）—20080416_县市旗测算-新科目（含人口规模效应）_2014省级收入及财力12.12（更新后）" xfId="3664" xr:uid="{00000000-0005-0000-0000-00008C0E0000}"/>
    <cellStyle name="差_卫生(按照总人口测算）—20080416_县市旗测算-新科目（含人口规模效应）_2014省级收入及财力12.12（更新后） 2" xfId="3823" xr:uid="{00000000-0005-0000-0000-00002B0F0000}"/>
    <cellStyle name="差_卫生(按照总人口测算）—20080416_县市旗测算-新科目（含人口规模效应）_财力性转移支付2010年预算参考数" xfId="1035" xr:uid="{00000000-0005-0000-0000-000040040000}"/>
    <cellStyle name="差_卫生(按照总人口测算）—20080416_县市旗测算-新科目（含人口规模效应）_财力性转移支付2010年预算参考数 2" xfId="3359" xr:uid="{00000000-0005-0000-0000-00005B0D0000}"/>
    <cellStyle name="差_卫生(按照总人口测算）—20080416_县市旗测算-新科目（含人口规模效应）_省级财力12.12" xfId="3824" xr:uid="{00000000-0005-0000-0000-00002C0F0000}"/>
    <cellStyle name="差_卫生(按照总人口测算）—20080416_县市旗测算-新科目（含人口规模效应）_省级财力12.12 2" xfId="3825" xr:uid="{00000000-0005-0000-0000-00002D0F0000}"/>
    <cellStyle name="差_卫生部门" xfId="3827" xr:uid="{00000000-0005-0000-0000-00002F0F0000}"/>
    <cellStyle name="差_卫生部门 2" xfId="3830" xr:uid="{00000000-0005-0000-0000-0000320F0000}"/>
    <cellStyle name="差_卫生部门_2014省级收入12.2（更新后）" xfId="2933" xr:uid="{00000000-0005-0000-0000-0000B10B0000}"/>
    <cellStyle name="差_卫生部门_2014省级收入12.2（更新后） 2" xfId="2936" xr:uid="{00000000-0005-0000-0000-0000B40B0000}"/>
    <cellStyle name="差_卫生部门_2014省级收入及财力12.12（更新后）" xfId="3454" xr:uid="{00000000-0005-0000-0000-0000BA0D0000}"/>
    <cellStyle name="差_卫生部门_2014省级收入及财力12.12（更新后） 2" xfId="2083" xr:uid="{00000000-0005-0000-0000-00005F080000}"/>
    <cellStyle name="差_卫生部门_财力性转移支付2010年预算参考数" xfId="3831" xr:uid="{00000000-0005-0000-0000-0000330F0000}"/>
    <cellStyle name="差_卫生部门_财力性转移支付2010年预算参考数 2" xfId="3832" xr:uid="{00000000-0005-0000-0000-0000340F0000}"/>
    <cellStyle name="差_卫生部门_省级财力12.12" xfId="3834" xr:uid="{00000000-0005-0000-0000-0000360F0000}"/>
    <cellStyle name="差_卫生部门_省级财力12.12 2" xfId="3765" xr:uid="{00000000-0005-0000-0000-0000F10E0000}"/>
    <cellStyle name="差_文体广播部门" xfId="3836" xr:uid="{00000000-0005-0000-0000-0000380F0000}"/>
    <cellStyle name="差_文体广播部门 2" xfId="3837" xr:uid="{00000000-0005-0000-0000-0000390F0000}"/>
    <cellStyle name="差_文体广播事业(按照总人口测算）—20080416" xfId="188" xr:uid="{00000000-0005-0000-0000-0000EC000000}"/>
    <cellStyle name="差_文体广播事业(按照总人口测算）—20080416 2" xfId="3838" xr:uid="{00000000-0005-0000-0000-00003A0F0000}"/>
    <cellStyle name="差_文体广播事业(按照总人口测算）—20080416 2 2" xfId="3839" xr:uid="{00000000-0005-0000-0000-00003B0F0000}"/>
    <cellStyle name="差_文体广播事业(按照总人口测算）—20080416_2014省级收入12.2（更新后）" xfId="3841" xr:uid="{00000000-0005-0000-0000-00003D0F0000}"/>
    <cellStyle name="差_文体广播事业(按照总人口测算）—20080416_2014省级收入12.2（更新后） 2" xfId="3842" xr:uid="{00000000-0005-0000-0000-00003E0F0000}"/>
    <cellStyle name="差_文体广播事业(按照总人口测算）—20080416_2014省级收入及财力12.12（更新后）" xfId="97" xr:uid="{00000000-0005-0000-0000-000091000000}"/>
    <cellStyle name="差_文体广播事业(按照总人口测算）—20080416_2014省级收入及财力12.12（更新后） 2" xfId="3843" xr:uid="{00000000-0005-0000-0000-00003F0F0000}"/>
    <cellStyle name="差_文体广播事业(按照总人口测算）—20080416_不含人员经费系数" xfId="3845" xr:uid="{00000000-0005-0000-0000-0000410F0000}"/>
    <cellStyle name="差_文体广播事业(按照总人口测算）—20080416_不含人员经费系数 2" xfId="736" xr:uid="{00000000-0005-0000-0000-000012030000}"/>
    <cellStyle name="差_文体广播事业(按照总人口测算）—20080416_不含人员经费系数_2014省级收入12.2（更新后）" xfId="3846" xr:uid="{00000000-0005-0000-0000-0000420F0000}"/>
    <cellStyle name="差_文体广播事业(按照总人口测算）—20080416_不含人员经费系数_2014省级收入12.2（更新后） 2" xfId="1531" xr:uid="{00000000-0005-0000-0000-000033060000}"/>
    <cellStyle name="差_文体广播事业(按照总人口测算）—20080416_不含人员经费系数_2014省级收入及财力12.12（更新后）" xfId="3847" xr:uid="{00000000-0005-0000-0000-0000430F0000}"/>
    <cellStyle name="差_文体广播事业(按照总人口测算）—20080416_不含人员经费系数_2014省级收入及财力12.12（更新后） 2" xfId="3848" xr:uid="{00000000-0005-0000-0000-0000440F0000}"/>
    <cellStyle name="差_文体广播事业(按照总人口测算）—20080416_不含人员经费系数_财力性转移支付2010年预算参考数" xfId="1682" xr:uid="{00000000-0005-0000-0000-0000CE060000}"/>
    <cellStyle name="差_文体广播事业(按照总人口测算）—20080416_不含人员经费系数_财力性转移支付2010年预算参考数 2" xfId="2466" xr:uid="{00000000-0005-0000-0000-0000DE090000}"/>
    <cellStyle name="差_文体广播事业(按照总人口测算）—20080416_不含人员经费系数_省级财力12.12" xfId="3849" xr:uid="{00000000-0005-0000-0000-0000450F0000}"/>
    <cellStyle name="差_文体广播事业(按照总人口测算）—20080416_不含人员经费系数_省级财力12.12 2" xfId="3850" xr:uid="{00000000-0005-0000-0000-0000460F0000}"/>
    <cellStyle name="差_文体广播事业(按照总人口测算）—20080416_财力性转移支付2010年预算参考数" xfId="3852" xr:uid="{00000000-0005-0000-0000-0000480F0000}"/>
    <cellStyle name="差_文体广播事业(按照总人口测算）—20080416_财力性转移支付2010年预算参考数 2" xfId="3853" xr:uid="{00000000-0005-0000-0000-0000490F0000}"/>
    <cellStyle name="差_文体广播事业(按照总人口测算）—20080416_民生政策最低支出需求" xfId="3855" xr:uid="{00000000-0005-0000-0000-00004B0F0000}"/>
    <cellStyle name="差_文体广播事业(按照总人口测算）—20080416_民生政策最低支出需求 2" xfId="797" xr:uid="{00000000-0005-0000-0000-000050030000}"/>
    <cellStyle name="差_文体广播事业(按照总人口测算）—20080416_民生政策最低支出需求_2014省级收入12.2（更新后）" xfId="3856" xr:uid="{00000000-0005-0000-0000-00004C0F0000}"/>
    <cellStyle name="差_文体广播事业(按照总人口测算）—20080416_民生政策最低支出需求_2014省级收入12.2（更新后） 2" xfId="3857" xr:uid="{00000000-0005-0000-0000-00004D0F0000}"/>
    <cellStyle name="差_文体广播事业(按照总人口测算）—20080416_民生政策最低支出需求_2014省级收入及财力12.12（更新后）" xfId="3008" xr:uid="{00000000-0005-0000-0000-0000FC0B0000}"/>
    <cellStyle name="差_文体广播事业(按照总人口测算）—20080416_民生政策最低支出需求_2014省级收入及财力12.12（更新后） 2" xfId="1912" xr:uid="{00000000-0005-0000-0000-0000B4070000}"/>
    <cellStyle name="差_文体广播事业(按照总人口测算）—20080416_民生政策最低支出需求_财力性转移支付2010年预算参考数" xfId="3859" xr:uid="{00000000-0005-0000-0000-00004F0F0000}"/>
    <cellStyle name="差_文体广播事业(按照总人口测算）—20080416_民生政策最低支出需求_财力性转移支付2010年预算参考数 2" xfId="3860" xr:uid="{00000000-0005-0000-0000-0000500F0000}"/>
    <cellStyle name="差_文体广播事业(按照总人口测算）—20080416_民生政策最低支出需求_省级财力12.12" xfId="3861" xr:uid="{00000000-0005-0000-0000-0000510F0000}"/>
    <cellStyle name="差_文体广播事业(按照总人口测算）—20080416_民生政策最低支出需求_省级财力12.12 2" xfId="3863" xr:uid="{00000000-0005-0000-0000-0000530F0000}"/>
    <cellStyle name="差_文体广播事业(按照总人口测算）—20080416_省级财力12.12" xfId="3639" xr:uid="{00000000-0005-0000-0000-0000730E0000}"/>
    <cellStyle name="差_文体广播事业(按照总人口测算）—20080416_省级财力12.12 2" xfId="916" xr:uid="{00000000-0005-0000-0000-0000C8030000}"/>
    <cellStyle name="差_文体广播事业(按照总人口测算）—20080416_县市旗测算-新科目（含人口规模效应）" xfId="3865" xr:uid="{00000000-0005-0000-0000-0000550F0000}"/>
    <cellStyle name="差_文体广播事业(按照总人口测算）—20080416_县市旗测算-新科目（含人口规模效应） 2" xfId="2495" xr:uid="{00000000-0005-0000-0000-0000FB090000}"/>
    <cellStyle name="差_文体广播事业(按照总人口测算）—20080416_县市旗测算-新科目（含人口规模效应）_2014省级收入12.2（更新后）" xfId="1312" xr:uid="{00000000-0005-0000-0000-000058050000}"/>
    <cellStyle name="差_文体广播事业(按照总人口测算）—20080416_县市旗测算-新科目（含人口规模效应）_2014省级收入12.2（更新后） 2" xfId="10" xr:uid="{00000000-0005-0000-0000-00003A000000}"/>
    <cellStyle name="差_文体广播事业(按照总人口测算）—20080416_县市旗测算-新科目（含人口规模效应）_2014省级收入及财力12.12（更新后）" xfId="3868" xr:uid="{00000000-0005-0000-0000-0000580F0000}"/>
    <cellStyle name="差_文体广播事业(按照总人口测算）—20080416_县市旗测算-新科目（含人口规模效应）_2014省级收入及财力12.12（更新后） 2" xfId="3869" xr:uid="{00000000-0005-0000-0000-0000590F0000}"/>
    <cellStyle name="差_文体广播事业(按照总人口测算）—20080416_县市旗测算-新科目（含人口规模效应）_财力性转移支付2010年预算参考数" xfId="3870" xr:uid="{00000000-0005-0000-0000-00005A0F0000}"/>
    <cellStyle name="差_文体广播事业(按照总人口测算）—20080416_县市旗测算-新科目（含人口规模效应）_财力性转移支付2010年预算参考数 2" xfId="3871" xr:uid="{00000000-0005-0000-0000-00005B0F0000}"/>
    <cellStyle name="差_文体广播事业(按照总人口测算）—20080416_县市旗测算-新科目（含人口规模效应）_省级财力12.12" xfId="2255" xr:uid="{00000000-0005-0000-0000-00000B090000}"/>
    <cellStyle name="差_文体广播事业(按照总人口测算）—20080416_县市旗测算-新科目（含人口规模效应）_省级财力12.12 2" xfId="3872" xr:uid="{00000000-0005-0000-0000-00005C0F0000}"/>
    <cellStyle name="差_下文" xfId="695" xr:uid="{00000000-0005-0000-0000-0000E9020000}"/>
    <cellStyle name="差_下文 2" xfId="2133" xr:uid="{00000000-0005-0000-0000-000091080000}"/>
    <cellStyle name="差_下文（表）" xfId="1114" xr:uid="{00000000-0005-0000-0000-00008F040000}"/>
    <cellStyle name="差_下文（表） 2" xfId="3873" xr:uid="{00000000-0005-0000-0000-00005D0F0000}"/>
    <cellStyle name="差_下文（表） 2 2" xfId="3874" xr:uid="{00000000-0005-0000-0000-00005E0F0000}"/>
    <cellStyle name="差_下文（表）_2014省级收入12.2（更新后）" xfId="3877" xr:uid="{00000000-0005-0000-0000-0000610F0000}"/>
    <cellStyle name="差_下文（表）_2014省级收入12.2（更新后） 2" xfId="3878" xr:uid="{00000000-0005-0000-0000-0000620F0000}"/>
    <cellStyle name="差_下文（表）_2014省级收入及财力12.12（更新后）" xfId="1976" xr:uid="{00000000-0005-0000-0000-0000F4070000}"/>
    <cellStyle name="差_下文（表）_2014省级收入及财力12.12（更新后） 2" xfId="3879" xr:uid="{00000000-0005-0000-0000-0000630F0000}"/>
    <cellStyle name="差_下文（表）_省级财力12.12" xfId="3880" xr:uid="{00000000-0005-0000-0000-0000640F0000}"/>
    <cellStyle name="差_下文（表）_省级财力12.12 2" xfId="3881" xr:uid="{00000000-0005-0000-0000-0000650F0000}"/>
    <cellStyle name="差_下文_2014省级收入12.2（更新后）" xfId="3884" xr:uid="{00000000-0005-0000-0000-0000680F0000}"/>
    <cellStyle name="差_下文_2014省级收入12.2（更新后） 2" xfId="3886" xr:uid="{00000000-0005-0000-0000-00006A0F0000}"/>
    <cellStyle name="差_下文_2014省级收入及财力12.12（更新后）" xfId="3695" xr:uid="{00000000-0005-0000-0000-0000AB0E0000}"/>
    <cellStyle name="差_下文_2014省级收入及财力12.12（更新后） 2" xfId="3887" xr:uid="{00000000-0005-0000-0000-00006B0F0000}"/>
    <cellStyle name="差_下文_省级财力12.12" xfId="3888" xr:uid="{00000000-0005-0000-0000-00006C0F0000}"/>
    <cellStyle name="差_下文_省级财力12.12 2" xfId="3820" xr:uid="{00000000-0005-0000-0000-0000280F0000}"/>
    <cellStyle name="差_县区合并测算20080421" xfId="3889" xr:uid="{00000000-0005-0000-0000-00006D0F0000}"/>
    <cellStyle name="差_县区合并测算20080421 2" xfId="3891" xr:uid="{00000000-0005-0000-0000-00006F0F0000}"/>
    <cellStyle name="差_县区合并测算20080421 2 2" xfId="3893" xr:uid="{00000000-0005-0000-0000-0000710F0000}"/>
    <cellStyle name="差_县区合并测算20080421_2014省级收入12.2（更新后）" xfId="3894" xr:uid="{00000000-0005-0000-0000-0000720F0000}"/>
    <cellStyle name="差_县区合并测算20080421_2014省级收入12.2（更新后） 2" xfId="2102" xr:uid="{00000000-0005-0000-0000-000072080000}"/>
    <cellStyle name="差_县区合并测算20080421_2014省级收入及财力12.12（更新后）" xfId="3895" xr:uid="{00000000-0005-0000-0000-0000730F0000}"/>
    <cellStyle name="差_县区合并测算20080421_2014省级收入及财力12.12（更新后） 2" xfId="1708" xr:uid="{00000000-0005-0000-0000-0000E8060000}"/>
    <cellStyle name="差_县区合并测算20080421_不含人员经费系数" xfId="3896" xr:uid="{00000000-0005-0000-0000-0000740F0000}"/>
    <cellStyle name="差_县区合并测算20080421_不含人员经费系数 2" xfId="3897" xr:uid="{00000000-0005-0000-0000-0000750F0000}"/>
    <cellStyle name="差_县区合并测算20080421_不含人员经费系数_2014省级收入12.2（更新后）" xfId="2806" xr:uid="{00000000-0005-0000-0000-0000320B0000}"/>
    <cellStyle name="差_县区合并测算20080421_不含人员经费系数_2014省级收入12.2（更新后） 2" xfId="2808" xr:uid="{00000000-0005-0000-0000-0000340B0000}"/>
    <cellStyle name="差_县区合并测算20080421_不含人员经费系数_2014省级收入及财力12.12（更新后）" xfId="3898" xr:uid="{00000000-0005-0000-0000-0000760F0000}"/>
    <cellStyle name="差_县区合并测算20080421_不含人员经费系数_2014省级收入及财力12.12（更新后） 2" xfId="3900" xr:uid="{00000000-0005-0000-0000-0000780F0000}"/>
    <cellStyle name="差_县区合并测算20080421_不含人员经费系数_财力性转移支付2010年预算参考数" xfId="2607" xr:uid="{00000000-0005-0000-0000-00006B0A0000}"/>
    <cellStyle name="差_县区合并测算20080421_不含人员经费系数_财力性转移支付2010年预算参考数 2" xfId="3901" xr:uid="{00000000-0005-0000-0000-0000790F0000}"/>
    <cellStyle name="差_县区合并测算20080421_不含人员经费系数_省级财力12.12" xfId="3442" xr:uid="{00000000-0005-0000-0000-0000AE0D0000}"/>
    <cellStyle name="差_县区合并测算20080421_不含人员经费系数_省级财力12.12 2" xfId="3902" xr:uid="{00000000-0005-0000-0000-00007A0F0000}"/>
    <cellStyle name="差_县区合并测算20080421_财力性转移支付2010年预算参考数" xfId="3903" xr:uid="{00000000-0005-0000-0000-00007B0F0000}"/>
    <cellStyle name="差_县区合并测算20080421_财力性转移支付2010年预算参考数 2" xfId="1497" xr:uid="{00000000-0005-0000-0000-000011060000}"/>
    <cellStyle name="差_县区合并测算20080421_民生政策最低支出需求" xfId="3904" xr:uid="{00000000-0005-0000-0000-00007C0F0000}"/>
    <cellStyle name="差_县区合并测算20080421_民生政策最低支出需求 2" xfId="3907" xr:uid="{00000000-0005-0000-0000-00007F0F0000}"/>
    <cellStyle name="差_县区合并测算20080421_民生政策最低支出需求_2014省级收入12.2（更新后）" xfId="37" xr:uid="{00000000-0005-0000-0000-000055000000}"/>
    <cellStyle name="差_县区合并测算20080421_民生政策最低支出需求_2014省级收入12.2（更新后） 2" xfId="3858" xr:uid="{00000000-0005-0000-0000-00004E0F0000}"/>
    <cellStyle name="差_县区合并测算20080421_民生政策最低支出需求_2014省级收入及财力12.12（更新后）" xfId="3908" xr:uid="{00000000-0005-0000-0000-0000800F0000}"/>
    <cellStyle name="差_县区合并测算20080421_民生政策最低支出需求_2014省级收入及财力12.12（更新后） 2" xfId="3910" xr:uid="{00000000-0005-0000-0000-0000820F0000}"/>
    <cellStyle name="差_县区合并测算20080421_民生政策最低支出需求_财力性转移支付2010年预算参考数" xfId="2788" xr:uid="{00000000-0005-0000-0000-0000200B0000}"/>
    <cellStyle name="差_县区合并测算20080421_民生政策最低支出需求_财力性转移支付2010年预算参考数 2" xfId="3912" xr:uid="{00000000-0005-0000-0000-0000840F0000}"/>
    <cellStyle name="差_县区合并测算20080421_民生政策最低支出需求_省级财力12.12" xfId="3917" xr:uid="{00000000-0005-0000-0000-0000890F0000}"/>
    <cellStyle name="差_县区合并测算20080421_民生政策最低支出需求_省级财力12.12 2" xfId="3918" xr:uid="{00000000-0005-0000-0000-00008A0F0000}"/>
    <cellStyle name="差_县区合并测算20080421_省级财力12.12" xfId="3044" xr:uid="{00000000-0005-0000-0000-0000200C0000}"/>
    <cellStyle name="差_县区合并测算20080421_省级财力12.12 2" xfId="2203" xr:uid="{00000000-0005-0000-0000-0000D7080000}"/>
    <cellStyle name="差_县区合并测算20080421_县市旗测算-新科目（含人口规模效应）" xfId="2819" xr:uid="{00000000-0005-0000-0000-00003F0B0000}"/>
    <cellStyle name="差_县区合并测算20080421_县市旗测算-新科目（含人口规模效应） 2" xfId="2824" xr:uid="{00000000-0005-0000-0000-0000440B0000}"/>
    <cellStyle name="差_县区合并测算20080421_县市旗测算-新科目（含人口规模效应）_2014省级收入12.2（更新后）" xfId="3920" xr:uid="{00000000-0005-0000-0000-00008C0F0000}"/>
    <cellStyle name="差_县区合并测算20080421_县市旗测算-新科目（含人口规模效应）_2014省级收入12.2（更新后） 2" xfId="1084" xr:uid="{00000000-0005-0000-0000-000071040000}"/>
    <cellStyle name="差_县区合并测算20080421_县市旗测算-新科目（含人口规模效应）_2014省级收入及财力12.12（更新后）" xfId="2571" xr:uid="{00000000-0005-0000-0000-0000470A0000}"/>
    <cellStyle name="差_县区合并测算20080421_县市旗测算-新科目（含人口规模效应）_2014省级收入及财力12.12（更新后） 2" xfId="3921" xr:uid="{00000000-0005-0000-0000-00008D0F0000}"/>
    <cellStyle name="差_县区合并测算20080421_县市旗测算-新科目（含人口规模效应）_财力性转移支付2010年预算参考数" xfId="3922" xr:uid="{00000000-0005-0000-0000-00008E0F0000}"/>
    <cellStyle name="差_县区合并测算20080421_县市旗测算-新科目（含人口规模效应）_财力性转移支付2010年预算参考数 2" xfId="3924" xr:uid="{00000000-0005-0000-0000-0000900F0000}"/>
    <cellStyle name="差_县区合并测算20080421_县市旗测算-新科目（含人口规模效应）_省级财力12.12" xfId="3042" xr:uid="{00000000-0005-0000-0000-00001E0C0000}"/>
    <cellStyle name="差_县区合并测算20080421_县市旗测算-新科目（含人口规模效应）_省级财力12.12 2" xfId="3925" xr:uid="{00000000-0005-0000-0000-0000910F0000}"/>
    <cellStyle name="差_县区合并测算20080423(按照各省比重）" xfId="1205" xr:uid="{00000000-0005-0000-0000-0000EB040000}"/>
    <cellStyle name="差_县区合并测算20080423(按照各省比重） 2" xfId="3926" xr:uid="{00000000-0005-0000-0000-0000920F0000}"/>
    <cellStyle name="差_县区合并测算20080423(按照各省比重） 2 2" xfId="2665" xr:uid="{00000000-0005-0000-0000-0000A50A0000}"/>
    <cellStyle name="差_县区合并测算20080423(按照各省比重）_2014省级收入12.2（更新后）" xfId="3272" xr:uid="{00000000-0005-0000-0000-0000040D0000}"/>
    <cellStyle name="差_县区合并测算20080423(按照各省比重）_2014省级收入12.2（更新后） 2" xfId="3274" xr:uid="{00000000-0005-0000-0000-0000060D0000}"/>
    <cellStyle name="差_县区合并测算20080423(按照各省比重）_2014省级收入及财力12.12（更新后）" xfId="3928" xr:uid="{00000000-0005-0000-0000-0000940F0000}"/>
    <cellStyle name="差_县区合并测算20080423(按照各省比重）_2014省级收入及财力12.12（更新后） 2" xfId="3931" xr:uid="{00000000-0005-0000-0000-0000970F0000}"/>
    <cellStyle name="差_县区合并测算20080423(按照各省比重）_不含人员经费系数" xfId="3933" xr:uid="{00000000-0005-0000-0000-0000990F0000}"/>
    <cellStyle name="差_县区合并测算20080423(按照各省比重）_不含人员经费系数 2" xfId="3934" xr:uid="{00000000-0005-0000-0000-00009A0F0000}"/>
    <cellStyle name="差_县区合并测算20080423(按照各省比重）_不含人员经费系数_2014省级收入12.2（更新后）" xfId="3303" xr:uid="{00000000-0005-0000-0000-0000230D0000}"/>
    <cellStyle name="差_县区合并测算20080423(按照各省比重）_不含人员经费系数_2014省级收入12.2（更新后） 2" xfId="3306" xr:uid="{00000000-0005-0000-0000-0000260D0000}"/>
    <cellStyle name="差_县区合并测算20080423(按照各省比重）_不含人员经费系数_2014省级收入及财力12.12（更新后）" xfId="674" xr:uid="{00000000-0005-0000-0000-0000D4020000}"/>
    <cellStyle name="差_县区合并测算20080423(按照各省比重）_不含人员经费系数_2014省级收入及财力12.12（更新后） 2" xfId="3935" xr:uid="{00000000-0005-0000-0000-00009B0F0000}"/>
    <cellStyle name="差_县区合并测算20080423(按照各省比重）_不含人员经费系数_财力性转移支付2010年预算参考数" xfId="1433" xr:uid="{00000000-0005-0000-0000-0000D1050000}"/>
    <cellStyle name="差_县区合并测算20080423(按照各省比重）_不含人员经费系数_财力性转移支付2010年预算参考数 2" xfId="122" xr:uid="{00000000-0005-0000-0000-0000AA000000}"/>
    <cellStyle name="差_县区合并测算20080423(按照各省比重）_不含人员经费系数_省级财力12.12" xfId="1385" xr:uid="{00000000-0005-0000-0000-0000A1050000}"/>
    <cellStyle name="差_县区合并测算20080423(按照各省比重）_不含人员经费系数_省级财力12.12 2" xfId="1092" xr:uid="{00000000-0005-0000-0000-000079040000}"/>
    <cellStyle name="差_县区合并测算20080423(按照各省比重）_财力性转移支付2010年预算参考数" xfId="3418" xr:uid="{00000000-0005-0000-0000-0000960D0000}"/>
    <cellStyle name="差_县区合并测算20080423(按照各省比重）_财力性转移支付2010年预算参考数 2" xfId="3421" xr:uid="{00000000-0005-0000-0000-0000990D0000}"/>
    <cellStyle name="差_县区合并测算20080423(按照各省比重）_民生政策最低支出需求" xfId="203" xr:uid="{00000000-0005-0000-0000-0000FC000000}"/>
    <cellStyle name="差_县区合并测算20080423(按照各省比重）_民生政策最低支出需求 2" xfId="3187" xr:uid="{00000000-0005-0000-0000-0000AF0C0000}"/>
    <cellStyle name="差_县区合并测算20080423(按照各省比重）_民生政策最低支出需求_2014省级收入12.2（更新后）" xfId="3203" xr:uid="{00000000-0005-0000-0000-0000BF0C0000}"/>
    <cellStyle name="差_县区合并测算20080423(按照各省比重）_民生政策最低支出需求_2014省级收入12.2（更新后） 2" xfId="479" xr:uid="{00000000-0005-0000-0000-000011020000}"/>
    <cellStyle name="差_县区合并测算20080423(按照各省比重）_民生政策最低支出需求_2014省级收入及财力12.12（更新后）" xfId="1058" xr:uid="{00000000-0005-0000-0000-000057040000}"/>
    <cellStyle name="差_县区合并测算20080423(按照各省比重）_民生政策最低支出需求_2014省级收入及财力12.12（更新后） 2" xfId="803" xr:uid="{00000000-0005-0000-0000-000056030000}"/>
    <cellStyle name="差_县区合并测算20080423(按照各省比重）_民生政策最低支出需求_财力性转移支付2010年预算参考数" xfId="3936" xr:uid="{00000000-0005-0000-0000-00009C0F0000}"/>
    <cellStyle name="差_县区合并测算20080423(按照各省比重）_民生政策最低支出需求_财力性转移支付2010年预算参考数 2" xfId="3938" xr:uid="{00000000-0005-0000-0000-00009E0F0000}"/>
    <cellStyle name="差_县区合并测算20080423(按照各省比重）_民生政策最低支出需求_省级财力12.12" xfId="1455" xr:uid="{00000000-0005-0000-0000-0000E7050000}"/>
    <cellStyle name="差_县区合并测算20080423(按照各省比重）_民生政策最低支出需求_省级财力12.12 2" xfId="3302" xr:uid="{00000000-0005-0000-0000-0000220D0000}"/>
    <cellStyle name="差_县区合并测算20080423(按照各省比重）_省级财力12.12" xfId="75" xr:uid="{00000000-0005-0000-0000-00007B000000}"/>
    <cellStyle name="差_县区合并测算20080423(按照各省比重）_省级财力12.12 2" xfId="3941" xr:uid="{00000000-0005-0000-0000-0000A10F0000}"/>
    <cellStyle name="差_县区合并测算20080423(按照各省比重）_县市旗测算-新科目（含人口规模效应）" xfId="2713" xr:uid="{00000000-0005-0000-0000-0000D50A0000}"/>
    <cellStyle name="差_县区合并测算20080423(按照各省比重）_县市旗测算-新科目（含人口规模效应） 2" xfId="1815" xr:uid="{00000000-0005-0000-0000-000053070000}"/>
    <cellStyle name="差_县区合并测算20080423(按照各省比重）_县市旗测算-新科目（含人口规模效应）_2014省级收入12.2（更新后）" xfId="316" xr:uid="{00000000-0005-0000-0000-00006D010000}"/>
    <cellStyle name="差_县区合并测算20080423(按照各省比重）_县市旗测算-新科目（含人口规模效应）_2014省级收入12.2（更新后） 2" xfId="193" xr:uid="{00000000-0005-0000-0000-0000F1000000}"/>
    <cellStyle name="差_县区合并测算20080423(按照各省比重）_县市旗测算-新科目（含人口规模效应）_2014省级收入及财力12.12（更新后）" xfId="3944" xr:uid="{00000000-0005-0000-0000-0000A40F0000}"/>
    <cellStyle name="差_县区合并测算20080423(按照各省比重）_县市旗测算-新科目（含人口规模效应）_2014省级收入及财力12.12（更新后） 2" xfId="3466" xr:uid="{00000000-0005-0000-0000-0000C60D0000}"/>
    <cellStyle name="差_县区合并测算20080423(按照各省比重）_县市旗测算-新科目（含人口规模效应）_财力性转移支付2010年预算参考数" xfId="1790" xr:uid="{00000000-0005-0000-0000-00003A070000}"/>
    <cellStyle name="差_县区合并测算20080423(按照各省比重）_县市旗测算-新科目（含人口规模效应）_财力性转移支付2010年预算参考数 2" xfId="2554" xr:uid="{00000000-0005-0000-0000-0000360A0000}"/>
    <cellStyle name="差_县区合并测算20080423(按照各省比重）_县市旗测算-新科目（含人口规模效应）_省级财力12.12" xfId="3946" xr:uid="{00000000-0005-0000-0000-0000A60F0000}"/>
    <cellStyle name="差_县区合并测算20080423(按照各省比重）_县市旗测算-新科目（含人口规模效应）_省级财力12.12 2" xfId="3322" xr:uid="{00000000-0005-0000-0000-0000360D0000}"/>
    <cellStyle name="差_县市旗测算20080508" xfId="2426" xr:uid="{00000000-0005-0000-0000-0000B6090000}"/>
    <cellStyle name="差_县市旗测算20080508 2" xfId="3947" xr:uid="{00000000-0005-0000-0000-0000A70F0000}"/>
    <cellStyle name="差_县市旗测算20080508 2 2" xfId="3033" xr:uid="{00000000-0005-0000-0000-0000150C0000}"/>
    <cellStyle name="差_县市旗测算20080508_2014省级收入12.2（更新后）" xfId="1984" xr:uid="{00000000-0005-0000-0000-0000FC070000}"/>
    <cellStyle name="差_县市旗测算20080508_2014省级收入12.2（更新后） 2" xfId="2032" xr:uid="{00000000-0005-0000-0000-00002C080000}"/>
    <cellStyle name="差_县市旗测算20080508_2014省级收入及财力12.12（更新后）" xfId="3948" xr:uid="{00000000-0005-0000-0000-0000A80F0000}"/>
    <cellStyle name="差_县市旗测算20080508_2014省级收入及财力12.12（更新后） 2" xfId="3949" xr:uid="{00000000-0005-0000-0000-0000A90F0000}"/>
    <cellStyle name="差_县市旗测算20080508_不含人员经费系数" xfId="3950" xr:uid="{00000000-0005-0000-0000-0000AA0F0000}"/>
    <cellStyle name="差_县市旗测算20080508_不含人员经费系数 2" xfId="3346" xr:uid="{00000000-0005-0000-0000-00004E0D0000}"/>
    <cellStyle name="差_县市旗测算20080508_不含人员经费系数_2014省级收入12.2（更新后）" xfId="1765" xr:uid="{00000000-0005-0000-0000-000021070000}"/>
    <cellStyle name="差_县市旗测算20080508_不含人员经费系数_2014省级收入12.2（更新后） 2" xfId="1932" xr:uid="{00000000-0005-0000-0000-0000C8070000}"/>
    <cellStyle name="差_县市旗测算20080508_不含人员经费系数_2014省级收入及财力12.12（更新后）" xfId="2263" xr:uid="{00000000-0005-0000-0000-000013090000}"/>
    <cellStyle name="差_县市旗测算20080508_不含人员经费系数_2014省级收入及财力12.12（更新后） 2" xfId="3953" xr:uid="{00000000-0005-0000-0000-0000AD0F0000}"/>
    <cellStyle name="差_县市旗测算20080508_不含人员经费系数_财力性转移支付2010年预算参考数" xfId="3957" xr:uid="{00000000-0005-0000-0000-0000B10F0000}"/>
    <cellStyle name="差_县市旗测算20080508_不含人员经费系数_财力性转移支付2010年预算参考数 2" xfId="3958" xr:uid="{00000000-0005-0000-0000-0000B20F0000}"/>
    <cellStyle name="差_县市旗测算20080508_不含人员经费系数_省级财力12.12" xfId="3960" xr:uid="{00000000-0005-0000-0000-0000B40F0000}"/>
    <cellStyle name="差_县市旗测算20080508_不含人员经费系数_省级财力12.12 2" xfId="24" xr:uid="{00000000-0005-0000-0000-000048000000}"/>
    <cellStyle name="差_县市旗测算20080508_财力性转移支付2010年预算参考数" xfId="2081" xr:uid="{00000000-0005-0000-0000-00005D080000}"/>
    <cellStyle name="差_县市旗测算20080508_财力性转移支付2010年预算参考数 2" xfId="1330" xr:uid="{00000000-0005-0000-0000-00006A050000}"/>
    <cellStyle name="差_县市旗测算20080508_民生政策最低支出需求" xfId="3961" xr:uid="{00000000-0005-0000-0000-0000B50F0000}"/>
    <cellStyle name="差_县市旗测算20080508_民生政策最低支出需求 2" xfId="3964" xr:uid="{00000000-0005-0000-0000-0000B80F0000}"/>
    <cellStyle name="差_县市旗测算20080508_民生政策最低支出需求_2014省级收入12.2（更新后）" xfId="2070" xr:uid="{00000000-0005-0000-0000-000052080000}"/>
    <cellStyle name="差_县市旗测算20080508_民生政策最低支出需求_2014省级收入12.2（更新后） 2" xfId="3965" xr:uid="{00000000-0005-0000-0000-0000B90F0000}"/>
    <cellStyle name="差_县市旗测算20080508_民生政策最低支出需求_2014省级收入及财力12.12（更新后）" xfId="3911" xr:uid="{00000000-0005-0000-0000-0000830F0000}"/>
    <cellStyle name="差_县市旗测算20080508_民生政策最低支出需求_2014省级收入及财力12.12（更新后） 2" xfId="3967" xr:uid="{00000000-0005-0000-0000-0000BB0F0000}"/>
    <cellStyle name="差_县市旗测算20080508_民生政策最低支出需求_财力性转移支付2010年预算参考数" xfId="1552" xr:uid="{00000000-0005-0000-0000-00004A060000}"/>
    <cellStyle name="差_县市旗测算20080508_民生政策最低支出需求_财力性转移支付2010年预算参考数 2" xfId="816" xr:uid="{00000000-0005-0000-0000-000063030000}"/>
    <cellStyle name="差_县市旗测算20080508_民生政策最低支出需求_省级财力12.12" xfId="3135" xr:uid="{00000000-0005-0000-0000-00007B0C0000}"/>
    <cellStyle name="差_县市旗测算20080508_民生政策最低支出需求_省级财力12.12 2" xfId="3137" xr:uid="{00000000-0005-0000-0000-00007D0C0000}"/>
    <cellStyle name="差_县市旗测算20080508_省级财力12.12" xfId="3970" xr:uid="{00000000-0005-0000-0000-0000BE0F0000}"/>
    <cellStyle name="差_县市旗测算20080508_省级财力12.12 2" xfId="3971" xr:uid="{00000000-0005-0000-0000-0000BF0F0000}"/>
    <cellStyle name="差_县市旗测算20080508_县市旗测算-新科目（含人口规模效应）" xfId="3972" xr:uid="{00000000-0005-0000-0000-0000C00F0000}"/>
    <cellStyle name="差_县市旗测算20080508_县市旗测算-新科目（含人口规模效应） 2" xfId="3973" xr:uid="{00000000-0005-0000-0000-0000C10F0000}"/>
    <cellStyle name="差_县市旗测算20080508_县市旗测算-新科目（含人口规模效应）_2014省级收入12.2（更新后）" xfId="1571" xr:uid="{00000000-0005-0000-0000-00005E060000}"/>
    <cellStyle name="差_县市旗测算20080508_县市旗测算-新科目（含人口规模效应）_2014省级收入12.2（更新后） 2" xfId="925" xr:uid="{00000000-0005-0000-0000-0000D1030000}"/>
    <cellStyle name="差_县市旗测算20080508_县市旗测算-新科目（含人口规模效应）_2014省级收入及财力12.12（更新后）" xfId="3974" xr:uid="{00000000-0005-0000-0000-0000C20F0000}"/>
    <cellStyle name="差_县市旗测算20080508_县市旗测算-新科目（含人口规模效应）_2014省级收入及财力12.12（更新后） 2" xfId="3975" xr:uid="{00000000-0005-0000-0000-0000C30F0000}"/>
    <cellStyle name="差_县市旗测算20080508_县市旗测算-新科目（含人口规模效应）_财力性转移支付2010年预算参考数" xfId="3976" xr:uid="{00000000-0005-0000-0000-0000C40F0000}"/>
    <cellStyle name="差_县市旗测算20080508_县市旗测算-新科目（含人口规模效应）_财力性转移支付2010年预算参考数 2" xfId="3977" xr:uid="{00000000-0005-0000-0000-0000C50F0000}"/>
    <cellStyle name="差_县市旗测算20080508_县市旗测算-新科目（含人口规模效应）_省级财力12.12" xfId="3389" xr:uid="{00000000-0005-0000-0000-0000790D0000}"/>
    <cellStyle name="差_县市旗测算20080508_县市旗测算-新科目（含人口规模效应）_省级财力12.12 2" xfId="3978" xr:uid="{00000000-0005-0000-0000-0000C60F0000}"/>
    <cellStyle name="差_县市旗测算-新科目（20080626）" xfId="2904" xr:uid="{00000000-0005-0000-0000-0000940B0000}"/>
    <cellStyle name="差_县市旗测算-新科目（20080626） 2" xfId="3979" xr:uid="{00000000-0005-0000-0000-0000C70F0000}"/>
    <cellStyle name="差_县市旗测算-新科目（20080626） 2 2" xfId="3980" xr:uid="{00000000-0005-0000-0000-0000C80F0000}"/>
    <cellStyle name="差_县市旗测算-新科目（20080626）_2014省级收入12.2（更新后）" xfId="3981" xr:uid="{00000000-0005-0000-0000-0000C90F0000}"/>
    <cellStyle name="差_县市旗测算-新科目（20080626）_2014省级收入12.2（更新后） 2" xfId="1985" xr:uid="{00000000-0005-0000-0000-0000FD070000}"/>
    <cellStyle name="差_县市旗测算-新科目（20080626）_2014省级收入及财力12.12（更新后）" xfId="3835" xr:uid="{00000000-0005-0000-0000-0000370F0000}"/>
    <cellStyle name="差_县市旗测算-新科目（20080626）_2014省级收入及财力12.12（更新后） 2" xfId="3764" xr:uid="{00000000-0005-0000-0000-0000F00E0000}"/>
    <cellStyle name="差_县市旗测算-新科目（20080626）_不含人员经费系数" xfId="130" xr:uid="{00000000-0005-0000-0000-0000B2000000}"/>
    <cellStyle name="差_县市旗测算-新科目（20080626）_不含人员经费系数 2" xfId="1337" xr:uid="{00000000-0005-0000-0000-000071050000}"/>
    <cellStyle name="差_县市旗测算-新科目（20080626）_不含人员经费系数_2014省级收入12.2（更新后）" xfId="3982" xr:uid="{00000000-0005-0000-0000-0000CA0F0000}"/>
    <cellStyle name="差_县市旗测算-新科目（20080626）_不含人员经费系数_2014省级收入12.2（更新后） 2" xfId="2296" xr:uid="{00000000-0005-0000-0000-000034090000}"/>
    <cellStyle name="差_县市旗测算-新科目（20080626）_不含人员经费系数_2014省级收入及财力12.12（更新后）" xfId="2041" xr:uid="{00000000-0005-0000-0000-000035080000}"/>
    <cellStyle name="差_县市旗测算-新科目（20080626）_不含人员经费系数_2014省级收入及财力12.12（更新后） 2" xfId="3983" xr:uid="{00000000-0005-0000-0000-0000CB0F0000}"/>
    <cellStyle name="差_县市旗测算-新科目（20080626）_不含人员经费系数_财力性转移支付2010年预算参考数" xfId="1478" xr:uid="{00000000-0005-0000-0000-0000FE050000}"/>
    <cellStyle name="差_县市旗测算-新科目（20080626）_不含人员经费系数_财力性转移支付2010年预算参考数 2" xfId="1482" xr:uid="{00000000-0005-0000-0000-000002060000}"/>
    <cellStyle name="差_县市旗测算-新科目（20080626）_不含人员经费系数_省级财力12.12" xfId="1605" xr:uid="{00000000-0005-0000-0000-000081060000}"/>
    <cellStyle name="差_县市旗测算-新科目（20080626）_不含人员经费系数_省级财力12.12 2" xfId="3985" xr:uid="{00000000-0005-0000-0000-0000CD0F0000}"/>
    <cellStyle name="差_县市旗测算-新科目（20080626）_财力性转移支付2010年预算参考数" xfId="3987" xr:uid="{00000000-0005-0000-0000-0000CF0F0000}"/>
    <cellStyle name="差_县市旗测算-新科目（20080626）_财力性转移支付2010年预算参考数 2" xfId="3988" xr:uid="{00000000-0005-0000-0000-0000D00F0000}"/>
    <cellStyle name="差_县市旗测算-新科目（20080626）_民生政策最低支出需求" xfId="3989" xr:uid="{00000000-0005-0000-0000-0000D10F0000}"/>
    <cellStyle name="差_县市旗测算-新科目（20080626）_民生政策最低支出需求 2" xfId="116" xr:uid="{00000000-0005-0000-0000-0000A4000000}"/>
    <cellStyle name="差_县市旗测算-新科目（20080626）_民生政策最低支出需求_2014省级收入12.2（更新后）" xfId="3990" xr:uid="{00000000-0005-0000-0000-0000D20F0000}"/>
    <cellStyle name="差_县市旗测算-新科目（20080626）_民生政策最低支出需求_2014省级收入12.2（更新后） 2" xfId="3991" xr:uid="{00000000-0005-0000-0000-0000D30F0000}"/>
    <cellStyle name="差_县市旗测算-新科目（20080626）_民生政策最低支出需求_2014省级收入及财力12.12（更新后）" xfId="3992" xr:uid="{00000000-0005-0000-0000-0000D40F0000}"/>
    <cellStyle name="差_县市旗测算-新科目（20080626）_民生政策最低支出需求_2014省级收入及财力12.12（更新后） 2" xfId="1795" xr:uid="{00000000-0005-0000-0000-00003F070000}"/>
    <cellStyle name="差_县市旗测算-新科目（20080626）_民生政策最低支出需求_财力性转移支付2010年预算参考数" xfId="170" xr:uid="{00000000-0005-0000-0000-0000DA000000}"/>
    <cellStyle name="差_县市旗测算-新科目（20080626）_民生政策最低支出需求_财力性转移支付2010年预算参考数 2" xfId="3993" xr:uid="{00000000-0005-0000-0000-0000D50F0000}"/>
    <cellStyle name="差_县市旗测算-新科目（20080626）_民生政策最低支出需求_省级财力12.12" xfId="3994" xr:uid="{00000000-0005-0000-0000-0000D60F0000}"/>
    <cellStyle name="差_县市旗测算-新科目（20080626）_民生政策最低支出需求_省级财力12.12 2" xfId="3995" xr:uid="{00000000-0005-0000-0000-0000D70F0000}"/>
    <cellStyle name="差_县市旗测算-新科目（20080626）_省级财力12.12" xfId="3997" xr:uid="{00000000-0005-0000-0000-0000D90F0000}"/>
    <cellStyle name="差_县市旗测算-新科目（20080626）_省级财力12.12 2" xfId="3998" xr:uid="{00000000-0005-0000-0000-0000DA0F0000}"/>
    <cellStyle name="差_县市旗测算-新科目（20080626）_县市旗测算-新科目（含人口规模效应）" xfId="347" xr:uid="{00000000-0005-0000-0000-00008C010000}"/>
    <cellStyle name="差_县市旗测算-新科目（20080626）_县市旗测算-新科目（含人口规模效应） 2" xfId="3164" xr:uid="{00000000-0005-0000-0000-0000980C0000}"/>
    <cellStyle name="差_县市旗测算-新科目（20080626）_县市旗测算-新科目（含人口规模效应）_2014省级收入12.2（更新后）" xfId="3999" xr:uid="{00000000-0005-0000-0000-0000DB0F0000}"/>
    <cellStyle name="差_县市旗测算-新科目（20080626）_县市旗测算-新科目（含人口规模效应）_2014省级收入12.2（更新后） 2" xfId="4000" xr:uid="{00000000-0005-0000-0000-0000DC0F0000}"/>
    <cellStyle name="差_县市旗测算-新科目（20080626）_县市旗测算-新科目（含人口规模效应）_2014省级收入及财力12.12（更新后）" xfId="440" xr:uid="{00000000-0005-0000-0000-0000EA010000}"/>
    <cellStyle name="差_县市旗测算-新科目（20080626）_县市旗测算-新科目（含人口规模效应）_2014省级收入及财力12.12（更新后） 2" xfId="4001" xr:uid="{00000000-0005-0000-0000-0000DD0F0000}"/>
    <cellStyle name="差_县市旗测算-新科目（20080626）_县市旗测算-新科目（含人口规模效应）_财力性转移支付2010年预算参考数" xfId="939" xr:uid="{00000000-0005-0000-0000-0000E0030000}"/>
    <cellStyle name="差_县市旗测算-新科目（20080626）_县市旗测算-新科目（含人口规模效应）_财力性转移支付2010年预算参考数 2" xfId="2191" xr:uid="{00000000-0005-0000-0000-0000CB080000}"/>
    <cellStyle name="差_县市旗测算-新科目（20080626）_县市旗测算-新科目（含人口规模效应）_省级财力12.12" xfId="3826" xr:uid="{00000000-0005-0000-0000-00002E0F0000}"/>
    <cellStyle name="差_县市旗测算-新科目（20080626）_县市旗测算-新科目（含人口规模效应）_省级财力12.12 2" xfId="3829" xr:uid="{00000000-0005-0000-0000-0000310F0000}"/>
    <cellStyle name="差_县市旗测算-新科目（20080627）" xfId="1772" xr:uid="{00000000-0005-0000-0000-000028070000}"/>
    <cellStyle name="差_县市旗测算-新科目（20080627） 2" xfId="3721" xr:uid="{00000000-0005-0000-0000-0000C50E0000}"/>
    <cellStyle name="差_县市旗测算-新科目（20080627） 2 2" xfId="1646" xr:uid="{00000000-0005-0000-0000-0000AA060000}"/>
    <cellStyle name="差_县市旗测算-新科目（20080627）_2014省级收入12.2（更新后）" xfId="2416" xr:uid="{00000000-0005-0000-0000-0000AC090000}"/>
    <cellStyle name="差_县市旗测算-新科目（20080627）_2014省级收入12.2（更新后） 2" xfId="1662" xr:uid="{00000000-0005-0000-0000-0000BA060000}"/>
    <cellStyle name="差_县市旗测算-新科目（20080627）_2014省级收入及财力12.12（更新后）" xfId="2293" xr:uid="{00000000-0005-0000-0000-000031090000}"/>
    <cellStyle name="差_县市旗测算-新科目（20080627）_2014省级收入及财力12.12（更新后） 2" xfId="4002" xr:uid="{00000000-0005-0000-0000-0000DE0F0000}"/>
    <cellStyle name="差_县市旗测算-新科目（20080627）_不含人员经费系数" xfId="1962" xr:uid="{00000000-0005-0000-0000-0000E6070000}"/>
    <cellStyle name="差_县市旗测算-新科目（20080627）_不含人员经费系数 2" xfId="1211" xr:uid="{00000000-0005-0000-0000-0000F1040000}"/>
    <cellStyle name="差_县市旗测算-新科目（20080627）_不含人员经费系数_2014省级收入12.2（更新后）" xfId="610" xr:uid="{00000000-0005-0000-0000-000094020000}"/>
    <cellStyle name="差_县市旗测算-新科目（20080627）_不含人员经费系数_2014省级收入12.2（更新后） 2" xfId="4003" xr:uid="{00000000-0005-0000-0000-0000DF0F0000}"/>
    <cellStyle name="差_县市旗测算-新科目（20080627）_不含人员经费系数_2014省级收入及财力12.12（更新后）" xfId="4004" xr:uid="{00000000-0005-0000-0000-0000E00F0000}"/>
    <cellStyle name="差_县市旗测算-新科目（20080627）_不含人员经费系数_2014省级收入及财力12.12（更新后） 2" xfId="2845" xr:uid="{00000000-0005-0000-0000-0000590B0000}"/>
    <cellStyle name="差_县市旗测算-新科目（20080627）_不含人员经费系数_财力性转移支付2010年预算参考数" xfId="1308" xr:uid="{00000000-0005-0000-0000-000054050000}"/>
    <cellStyle name="差_县市旗测算-新科目（20080627）_不含人员经费系数_财力性转移支付2010年预算参考数 2" xfId="2700" xr:uid="{00000000-0005-0000-0000-0000C80A0000}"/>
    <cellStyle name="差_县市旗测算-新科目（20080627）_不含人员经费系数_省级财力12.12" xfId="4005" xr:uid="{00000000-0005-0000-0000-0000E10F0000}"/>
    <cellStyle name="差_县市旗测算-新科目（20080627）_不含人员经费系数_省级财力12.12 2" xfId="4006" xr:uid="{00000000-0005-0000-0000-0000E20F0000}"/>
    <cellStyle name="差_县市旗测算-新科目（20080627）_财力性转移支付2010年预算参考数" xfId="4008" xr:uid="{00000000-0005-0000-0000-0000E40F0000}"/>
    <cellStyle name="差_县市旗测算-新科目（20080627）_财力性转移支付2010年预算参考数 2" xfId="3697" xr:uid="{00000000-0005-0000-0000-0000AD0E0000}"/>
    <cellStyle name="差_县市旗测算-新科目（20080627）_民生政策最低支出需求" xfId="4009" xr:uid="{00000000-0005-0000-0000-0000E50F0000}"/>
    <cellStyle name="差_县市旗测算-新科目（20080627）_民生政策最低支出需求 2" xfId="227" xr:uid="{00000000-0005-0000-0000-000014010000}"/>
    <cellStyle name="差_县市旗测算-新科目（20080627）_民生政策最低支出需求_2014省级收入12.2（更新后）" xfId="245" xr:uid="{00000000-0005-0000-0000-000026010000}"/>
    <cellStyle name="差_县市旗测算-新科目（20080627）_民生政策最低支出需求_2014省级收入12.2（更新后） 2" xfId="4011" xr:uid="{00000000-0005-0000-0000-0000E70F0000}"/>
    <cellStyle name="差_县市旗测算-新科目（20080627）_民生政策最低支出需求_2014省级收入及财力12.12（更新后）" xfId="4012" xr:uid="{00000000-0005-0000-0000-0000E80F0000}"/>
    <cellStyle name="差_县市旗测算-新科目（20080627）_民生政策最低支出需求_2014省级收入及财力12.12（更新后） 2" xfId="4014" xr:uid="{00000000-0005-0000-0000-0000EA0F0000}"/>
    <cellStyle name="差_县市旗测算-新科目（20080627）_民生政策最低支出需求_财力性转移支付2010年预算参考数" xfId="2557" xr:uid="{00000000-0005-0000-0000-0000390A0000}"/>
    <cellStyle name="差_县市旗测算-新科目（20080627）_民生政策最低支出需求_财力性转移支付2010年预算参考数 2" xfId="1098" xr:uid="{00000000-0005-0000-0000-00007F040000}"/>
    <cellStyle name="差_县市旗测算-新科目（20080627）_民生政策最低支出需求_省级财力12.12" xfId="4018" xr:uid="{00000000-0005-0000-0000-0000EE0F0000}"/>
    <cellStyle name="差_县市旗测算-新科目（20080627）_民生政策最低支出需求_省级财力12.12 2" xfId="4019" xr:uid="{00000000-0005-0000-0000-0000EF0F0000}"/>
    <cellStyle name="差_县市旗测算-新科目（20080627）_省级财力12.12" xfId="4020" xr:uid="{00000000-0005-0000-0000-0000F00F0000}"/>
    <cellStyle name="差_县市旗测算-新科目（20080627）_省级财力12.12 2" xfId="4022" xr:uid="{00000000-0005-0000-0000-0000F20F0000}"/>
    <cellStyle name="差_县市旗测算-新科目（20080627）_县市旗测算-新科目（含人口规模效应）" xfId="4024" xr:uid="{00000000-0005-0000-0000-0000F40F0000}"/>
    <cellStyle name="差_县市旗测算-新科目（20080627）_县市旗测算-新科目（含人口规模效应） 2" xfId="4027" xr:uid="{00000000-0005-0000-0000-0000F70F0000}"/>
    <cellStyle name="差_县市旗测算-新科目（20080627）_县市旗测算-新科目（含人口规模效应）_2014省级收入12.2（更新后）" xfId="4029" xr:uid="{00000000-0005-0000-0000-0000F90F0000}"/>
    <cellStyle name="差_县市旗测算-新科目（20080627）_县市旗测算-新科目（含人口规模效应）_2014省级收入12.2（更新后） 2" xfId="1019" xr:uid="{00000000-0005-0000-0000-000030040000}"/>
    <cellStyle name="差_县市旗测算-新科目（20080627）_县市旗测算-新科目（含人口规模效应）_2014省级收入及财力12.12（更新后）" xfId="4030" xr:uid="{00000000-0005-0000-0000-0000FA0F0000}"/>
    <cellStyle name="差_县市旗测算-新科目（20080627）_县市旗测算-新科目（含人口规模效应）_2014省级收入及财力12.12（更新后） 2" xfId="1017" xr:uid="{00000000-0005-0000-0000-00002E040000}"/>
    <cellStyle name="差_县市旗测算-新科目（20080627）_县市旗测算-新科目（含人口规模效应）_财力性转移支付2010年预算参考数" xfId="4031" xr:uid="{00000000-0005-0000-0000-0000FB0F0000}"/>
    <cellStyle name="差_县市旗测算-新科目（20080627）_县市旗测算-新科目（含人口规模效应）_财力性转移支付2010年预算参考数 2" xfId="4032" xr:uid="{00000000-0005-0000-0000-0000FC0F0000}"/>
    <cellStyle name="差_县市旗测算-新科目（20080627）_县市旗测算-新科目（含人口规模效应）_省级财力12.12" xfId="785" xr:uid="{00000000-0005-0000-0000-000044030000}"/>
    <cellStyle name="差_县市旗测算-新科目（20080627）_县市旗测算-新科目（含人口规模效应）_省级财力12.12 2" xfId="1777" xr:uid="{00000000-0005-0000-0000-00002D070000}"/>
    <cellStyle name="差_行政(燃修费)" xfId="3122" xr:uid="{00000000-0005-0000-0000-00006E0C0000}"/>
    <cellStyle name="差_行政(燃修费) 2" xfId="1539" xr:uid="{00000000-0005-0000-0000-00003C060000}"/>
    <cellStyle name="差_行政(燃修费) 2 2" xfId="1122" xr:uid="{00000000-0005-0000-0000-000097040000}"/>
    <cellStyle name="差_行政(燃修费)_2014省级收入12.2（更新后）" xfId="1264" xr:uid="{00000000-0005-0000-0000-000026050000}"/>
    <cellStyle name="差_行政(燃修费)_2014省级收入12.2（更新后） 2" xfId="3123" xr:uid="{00000000-0005-0000-0000-00006F0C0000}"/>
    <cellStyle name="差_行政(燃修费)_2014省级收入及财力12.12（更新后）" xfId="3125" xr:uid="{00000000-0005-0000-0000-0000710C0000}"/>
    <cellStyle name="差_行政(燃修费)_2014省级收入及财力12.12（更新后） 2" xfId="3126" xr:uid="{00000000-0005-0000-0000-0000720C0000}"/>
    <cellStyle name="差_行政(燃修费)_不含人员经费系数" xfId="1106" xr:uid="{00000000-0005-0000-0000-000087040000}"/>
    <cellStyle name="差_行政(燃修费)_不含人员经费系数 2" xfId="3128" xr:uid="{00000000-0005-0000-0000-0000740C0000}"/>
    <cellStyle name="差_行政(燃修费)_不含人员经费系数_2014省级收入12.2（更新后）" xfId="3130" xr:uid="{00000000-0005-0000-0000-0000760C0000}"/>
    <cellStyle name="差_行政(燃修费)_不含人员经费系数_2014省级收入12.2（更新后） 2" xfId="3132" xr:uid="{00000000-0005-0000-0000-0000780C0000}"/>
    <cellStyle name="差_行政(燃修费)_不含人员经费系数_2014省级收入及财力12.12（更新后）" xfId="3134" xr:uid="{00000000-0005-0000-0000-00007A0C0000}"/>
    <cellStyle name="差_行政(燃修费)_不含人员经费系数_2014省级收入及财力12.12（更新后） 2" xfId="2485" xr:uid="{00000000-0005-0000-0000-0000F1090000}"/>
    <cellStyle name="差_行政(燃修费)_不含人员经费系数_财力性转移支付2010年预算参考数" xfId="3136" xr:uid="{00000000-0005-0000-0000-00007C0C0000}"/>
    <cellStyle name="差_行政(燃修费)_不含人员经费系数_财力性转移支付2010年预算参考数 2" xfId="3138" xr:uid="{00000000-0005-0000-0000-00007E0C0000}"/>
    <cellStyle name="差_行政(燃修费)_不含人员经费系数_省级财力12.12" xfId="3139" xr:uid="{00000000-0005-0000-0000-00007F0C0000}"/>
    <cellStyle name="差_行政(燃修费)_不含人员经费系数_省级财力12.12 2" xfId="3140" xr:uid="{00000000-0005-0000-0000-0000800C0000}"/>
    <cellStyle name="差_行政(燃修费)_财力性转移支付2010年预算参考数" xfId="2300" xr:uid="{00000000-0005-0000-0000-000038090000}"/>
    <cellStyle name="差_行政(燃修费)_财力性转移支付2010年预算参考数 2" xfId="3142" xr:uid="{00000000-0005-0000-0000-0000820C0000}"/>
    <cellStyle name="差_行政(燃修费)_民生政策最低支出需求" xfId="150" xr:uid="{00000000-0005-0000-0000-0000C6000000}"/>
    <cellStyle name="差_行政(燃修费)_民生政策最低支出需求 2" xfId="1450" xr:uid="{00000000-0005-0000-0000-0000E2050000}"/>
    <cellStyle name="差_行政(燃修费)_民生政策最低支出需求_2014省级收入12.2（更新后）" xfId="3143" xr:uid="{00000000-0005-0000-0000-0000830C0000}"/>
    <cellStyle name="差_行政(燃修费)_民生政策最低支出需求_2014省级收入12.2（更新后） 2" xfId="1620" xr:uid="{00000000-0005-0000-0000-000090060000}"/>
    <cellStyle name="差_行政(燃修费)_民生政策最低支出需求_2014省级收入及财力12.12（更新后）" xfId="3144" xr:uid="{00000000-0005-0000-0000-0000840C0000}"/>
    <cellStyle name="差_行政(燃修费)_民生政策最低支出需求_2014省级收入及财力12.12（更新后） 2" xfId="3146" xr:uid="{00000000-0005-0000-0000-0000860C0000}"/>
    <cellStyle name="差_行政(燃修费)_民生政策最低支出需求_财力性转移支付2010年预算参考数" xfId="3148" xr:uid="{00000000-0005-0000-0000-0000880C0000}"/>
    <cellStyle name="差_行政(燃修费)_民生政策最低支出需求_财力性转移支付2010年预算参考数 2" xfId="3150" xr:uid="{00000000-0005-0000-0000-00008A0C0000}"/>
    <cellStyle name="差_行政(燃修费)_民生政策最低支出需求_省级财力12.12" xfId="3154" xr:uid="{00000000-0005-0000-0000-00008E0C0000}"/>
    <cellStyle name="差_行政(燃修费)_民生政策最低支出需求_省级财力12.12 2" xfId="3157" xr:uid="{00000000-0005-0000-0000-0000910C0000}"/>
    <cellStyle name="差_行政(燃修费)_省级财力12.12" xfId="3158" xr:uid="{00000000-0005-0000-0000-0000920C0000}"/>
    <cellStyle name="差_行政(燃修费)_省级财力12.12 2" xfId="3159" xr:uid="{00000000-0005-0000-0000-0000930C0000}"/>
    <cellStyle name="差_行政(燃修费)_县市旗测算-新科目（含人口规模效应）" xfId="3117" xr:uid="{00000000-0005-0000-0000-0000690C0000}"/>
    <cellStyle name="差_行政(燃修费)_县市旗测算-新科目（含人口规模效应） 2" xfId="1803" xr:uid="{00000000-0005-0000-0000-000047070000}"/>
    <cellStyle name="差_行政(燃修费)_县市旗测算-新科目（含人口规模效应）_2014省级收入12.2（更新后）" xfId="3162" xr:uid="{00000000-0005-0000-0000-0000960C0000}"/>
    <cellStyle name="差_行政(燃修费)_县市旗测算-新科目（含人口规模效应）_2014省级收入12.2（更新后） 2" xfId="2476" xr:uid="{00000000-0005-0000-0000-0000E8090000}"/>
    <cellStyle name="差_行政(燃修费)_县市旗测算-新科目（含人口规模效应）_2014省级收入及财力12.12（更新后）" xfId="3165" xr:uid="{00000000-0005-0000-0000-0000990C0000}"/>
    <cellStyle name="差_行政(燃修费)_县市旗测算-新科目（含人口规模效应）_2014省级收入及财力12.12（更新后） 2" xfId="3166" xr:uid="{00000000-0005-0000-0000-00009A0C0000}"/>
    <cellStyle name="差_行政(燃修费)_县市旗测算-新科目（含人口规模效应）_财力性转移支付2010年预算参考数" xfId="3167" xr:uid="{00000000-0005-0000-0000-00009B0C0000}"/>
    <cellStyle name="差_行政(燃修费)_县市旗测算-新科目（含人口规模效应）_财力性转移支付2010年预算参考数 2" xfId="871" xr:uid="{00000000-0005-0000-0000-00009A030000}"/>
    <cellStyle name="差_行政(燃修费)_县市旗测算-新科目（含人口规模效应）_省级财力12.12" xfId="3170" xr:uid="{00000000-0005-0000-0000-00009E0C0000}"/>
    <cellStyle name="差_行政(燃修费)_县市旗测算-新科目（含人口规模效应）_省级财力12.12 2" xfId="3172" xr:uid="{00000000-0005-0000-0000-0000A00C0000}"/>
    <cellStyle name="差_行政（人员）" xfId="3173" xr:uid="{00000000-0005-0000-0000-0000A10C0000}"/>
    <cellStyle name="差_行政（人员） 2" xfId="2265" xr:uid="{00000000-0005-0000-0000-000015090000}"/>
    <cellStyle name="差_行政（人员） 2 2" xfId="1536" xr:uid="{00000000-0005-0000-0000-000039060000}"/>
    <cellStyle name="差_行政（人员）_2014省级收入12.2（更新后）" xfId="457" xr:uid="{00000000-0005-0000-0000-0000FB010000}"/>
    <cellStyle name="差_行政（人员）_2014省级收入12.2（更新后） 2" xfId="888" xr:uid="{00000000-0005-0000-0000-0000AB030000}"/>
    <cellStyle name="差_行政（人员）_2014省级收入及财力12.12（更新后）" xfId="3174" xr:uid="{00000000-0005-0000-0000-0000A20C0000}"/>
    <cellStyle name="差_行政（人员）_2014省级收入及财力12.12（更新后） 2" xfId="3175" xr:uid="{00000000-0005-0000-0000-0000A30C0000}"/>
    <cellStyle name="差_行政（人员）_不含人员经费系数" xfId="3176" xr:uid="{00000000-0005-0000-0000-0000A40C0000}"/>
    <cellStyle name="差_行政（人员）_不含人员经费系数 2" xfId="3177" xr:uid="{00000000-0005-0000-0000-0000A50C0000}"/>
    <cellStyle name="差_行政（人员）_不含人员经费系数_2014省级收入12.2（更新后）" xfId="3178" xr:uid="{00000000-0005-0000-0000-0000A60C0000}"/>
    <cellStyle name="差_行政（人员）_不含人员经费系数_2014省级收入12.2（更新后） 2" xfId="2147" xr:uid="{00000000-0005-0000-0000-00009F080000}"/>
    <cellStyle name="差_行政（人员）_不含人员经费系数_2014省级收入及财力12.12（更新后）" xfId="1982" xr:uid="{00000000-0005-0000-0000-0000FA070000}"/>
    <cellStyle name="差_行政（人员）_不含人员经费系数_2014省级收入及财力12.12（更新后） 2" xfId="822" xr:uid="{00000000-0005-0000-0000-000069030000}"/>
    <cellStyle name="差_行政（人员）_不含人员经费系数_财力性转移支付2010年预算参考数" xfId="3179" xr:uid="{00000000-0005-0000-0000-0000A70C0000}"/>
    <cellStyle name="差_行政（人员）_不含人员经费系数_财力性转移支付2010年预算参考数 2" xfId="3181" xr:uid="{00000000-0005-0000-0000-0000A90C0000}"/>
    <cellStyle name="差_行政（人员）_不含人员经费系数_省级财力12.12" xfId="3182" xr:uid="{00000000-0005-0000-0000-0000AA0C0000}"/>
    <cellStyle name="差_行政（人员）_不含人员经费系数_省级财力12.12 2" xfId="3183" xr:uid="{00000000-0005-0000-0000-0000AB0C0000}"/>
    <cellStyle name="差_行政（人员）_财力性转移支付2010年预算参考数" xfId="2291" xr:uid="{00000000-0005-0000-0000-00002F090000}"/>
    <cellStyle name="差_行政（人员）_财力性转移支付2010年预算参考数 2" xfId="1775" xr:uid="{00000000-0005-0000-0000-00002B070000}"/>
    <cellStyle name="差_行政（人员）_民生政策最低支出需求" xfId="1705" xr:uid="{00000000-0005-0000-0000-0000E5060000}"/>
    <cellStyle name="差_行政（人员）_民生政策最低支出需求 2" xfId="3184" xr:uid="{00000000-0005-0000-0000-0000AC0C0000}"/>
    <cellStyle name="差_行政（人员）_民生政策最低支出需求_2014省级收入12.2（更新后）" xfId="2543" xr:uid="{00000000-0005-0000-0000-00002B0A0000}"/>
    <cellStyle name="差_行政（人员）_民生政策最低支出需求_2014省级收入12.2（更新后） 2" xfId="3185" xr:uid="{00000000-0005-0000-0000-0000AD0C0000}"/>
    <cellStyle name="差_行政（人员）_民生政策最低支出需求_2014省级收入及财力12.12（更新后）" xfId="3186" xr:uid="{00000000-0005-0000-0000-0000AE0C0000}"/>
    <cellStyle name="差_行政（人员）_民生政策最低支出需求_2014省级收入及财力12.12（更新后） 2" xfId="3188" xr:uid="{00000000-0005-0000-0000-0000B00C0000}"/>
    <cellStyle name="差_行政（人员）_民生政策最低支出需求_财力性转移支付2010年预算参考数" xfId="3190" xr:uid="{00000000-0005-0000-0000-0000B20C0000}"/>
    <cellStyle name="差_行政（人员）_民生政策最低支出需求_财力性转移支付2010年预算参考数 2" xfId="3191" xr:uid="{00000000-0005-0000-0000-0000B30C0000}"/>
    <cellStyle name="差_行政（人员）_民生政策最低支出需求_省级财力12.12" xfId="3193" xr:uid="{00000000-0005-0000-0000-0000B50C0000}"/>
    <cellStyle name="差_行政（人员）_民生政策最低支出需求_省级财力12.12 2" xfId="3195" xr:uid="{00000000-0005-0000-0000-0000B70C0000}"/>
    <cellStyle name="差_行政（人员）_省级财力12.12" xfId="680" xr:uid="{00000000-0005-0000-0000-0000DA020000}"/>
    <cellStyle name="差_行政（人员）_省级财力12.12 2" xfId="3200" xr:uid="{00000000-0005-0000-0000-0000BC0C0000}"/>
    <cellStyle name="差_行政（人员）_县市旗测算-新科目（含人口规模效应）" xfId="123" xr:uid="{00000000-0005-0000-0000-0000AB000000}"/>
    <cellStyle name="差_行政（人员）_县市旗测算-新科目（含人口规模效应） 2" xfId="3204" xr:uid="{00000000-0005-0000-0000-0000C00C0000}"/>
    <cellStyle name="差_行政（人员）_县市旗测算-新科目（含人口规模效应）_2014省级收入12.2（更新后）" xfId="3205" xr:uid="{00000000-0005-0000-0000-0000C10C0000}"/>
    <cellStyle name="差_行政（人员）_县市旗测算-新科目（含人口规模效应）_2014省级收入12.2（更新后） 2" xfId="3206" xr:uid="{00000000-0005-0000-0000-0000C20C0000}"/>
    <cellStyle name="差_行政（人员）_县市旗测算-新科目（含人口规模效应）_2014省级收入及财力12.12（更新后）" xfId="3207" xr:uid="{00000000-0005-0000-0000-0000C30C0000}"/>
    <cellStyle name="差_行政（人员）_县市旗测算-新科目（含人口规模效应）_2014省级收入及财力12.12（更新后） 2" xfId="3208" xr:uid="{00000000-0005-0000-0000-0000C40C0000}"/>
    <cellStyle name="差_行政（人员）_县市旗测算-新科目（含人口规模效应）_财力性转移支付2010年预算参考数" xfId="3209" xr:uid="{00000000-0005-0000-0000-0000C50C0000}"/>
    <cellStyle name="差_行政（人员）_县市旗测算-新科目（含人口规模效应）_财力性转移支付2010年预算参考数 2" xfId="3210" xr:uid="{00000000-0005-0000-0000-0000C60C0000}"/>
    <cellStyle name="差_行政（人员）_县市旗测算-新科目（含人口规模效应）_省级财力12.12" xfId="3211" xr:uid="{00000000-0005-0000-0000-0000C70C0000}"/>
    <cellStyle name="差_行政（人员）_县市旗测算-新科目（含人口规模效应）_省级财力12.12 2" xfId="3212" xr:uid="{00000000-0005-0000-0000-0000C80C0000}"/>
    <cellStyle name="差_行政公检法测算" xfId="2112" xr:uid="{00000000-0005-0000-0000-00007C080000}"/>
    <cellStyle name="差_行政公检法测算 2" xfId="1974" xr:uid="{00000000-0005-0000-0000-0000F2070000}"/>
    <cellStyle name="差_行政公检法测算 2 2" xfId="3213" xr:uid="{00000000-0005-0000-0000-0000C90C0000}"/>
    <cellStyle name="差_行政公检法测算_2014省级收入12.2（更新后）" xfId="3215" xr:uid="{00000000-0005-0000-0000-0000CB0C0000}"/>
    <cellStyle name="差_行政公检法测算_2014省级收入12.2（更新后） 2" xfId="3217" xr:uid="{00000000-0005-0000-0000-0000CD0C0000}"/>
    <cellStyle name="差_行政公检法测算_2014省级收入及财力12.12（更新后）" xfId="3218" xr:uid="{00000000-0005-0000-0000-0000CE0C0000}"/>
    <cellStyle name="差_行政公检法测算_2014省级收入及财力12.12（更新后） 2" xfId="3219" xr:uid="{00000000-0005-0000-0000-0000CF0C0000}"/>
    <cellStyle name="差_行政公检法测算_不含人员经费系数" xfId="2899" xr:uid="{00000000-0005-0000-0000-00008F0B0000}"/>
    <cellStyle name="差_行政公检法测算_不含人员经费系数 2" xfId="3220" xr:uid="{00000000-0005-0000-0000-0000D00C0000}"/>
    <cellStyle name="差_行政公检法测算_不含人员经费系数_2014省级收入12.2（更新后）" xfId="3221" xr:uid="{00000000-0005-0000-0000-0000D10C0000}"/>
    <cellStyle name="差_行政公检法测算_不含人员经费系数_2014省级收入12.2（更新后） 2" xfId="3224" xr:uid="{00000000-0005-0000-0000-0000D40C0000}"/>
    <cellStyle name="差_行政公检法测算_不含人员经费系数_2014省级收入及财力12.12（更新后）" xfId="3225" xr:uid="{00000000-0005-0000-0000-0000D50C0000}"/>
    <cellStyle name="差_行政公检法测算_不含人员经费系数_2014省级收入及财力12.12（更新后） 2" xfId="3226" xr:uid="{00000000-0005-0000-0000-0000D60C0000}"/>
    <cellStyle name="差_行政公检法测算_不含人员经费系数_财力性转移支付2010年预算参考数" xfId="1137" xr:uid="{00000000-0005-0000-0000-0000A6040000}"/>
    <cellStyle name="差_行政公检法测算_不含人员经费系数_财力性转移支付2010年预算参考数 2" xfId="1241" xr:uid="{00000000-0005-0000-0000-00000F050000}"/>
    <cellStyle name="差_行政公检法测算_不含人员经费系数_省级财力12.12" xfId="54" xr:uid="{00000000-0005-0000-0000-000066000000}"/>
    <cellStyle name="差_行政公检法测算_不含人员经费系数_省级财力12.12 2" xfId="2527" xr:uid="{00000000-0005-0000-0000-00001B0A0000}"/>
    <cellStyle name="差_行政公检法测算_财力性转移支付2010年预算参考数" xfId="1856" xr:uid="{00000000-0005-0000-0000-00007C070000}"/>
    <cellStyle name="差_行政公检法测算_财力性转移支付2010年预算参考数 2" xfId="3107" xr:uid="{00000000-0005-0000-0000-00005F0C0000}"/>
    <cellStyle name="差_行政公检法测算_民生政策最低支出需求" xfId="3227" xr:uid="{00000000-0005-0000-0000-0000D70C0000}"/>
    <cellStyle name="差_行政公检法测算_民生政策最低支出需求 2" xfId="505" xr:uid="{00000000-0005-0000-0000-00002B020000}"/>
    <cellStyle name="差_行政公检法测算_民生政策最低支出需求_2014省级收入12.2（更新后）" xfId="3229" xr:uid="{00000000-0005-0000-0000-0000D90C0000}"/>
    <cellStyle name="差_行政公检法测算_民生政策最低支出需求_2014省级收入12.2（更新后） 2" xfId="3230" xr:uid="{00000000-0005-0000-0000-0000DA0C0000}"/>
    <cellStyle name="差_行政公检法测算_民生政策最低支出需求_2014省级收入及财力12.12（更新后）" xfId="3231" xr:uid="{00000000-0005-0000-0000-0000DB0C0000}"/>
    <cellStyle name="差_行政公检法测算_民生政策最低支出需求_2014省级收入及财力12.12（更新后） 2" xfId="3233" xr:uid="{00000000-0005-0000-0000-0000DD0C0000}"/>
    <cellStyle name="差_行政公检法测算_民生政策最低支出需求_财力性转移支付2010年预算参考数" xfId="3234" xr:uid="{00000000-0005-0000-0000-0000DE0C0000}"/>
    <cellStyle name="差_行政公检法测算_民生政策最低支出需求_财力性转移支付2010年预算参考数 2" xfId="3236" xr:uid="{00000000-0005-0000-0000-0000E00C0000}"/>
    <cellStyle name="差_行政公检法测算_民生政策最低支出需求_省级财力12.12" xfId="3237" xr:uid="{00000000-0005-0000-0000-0000E10C0000}"/>
    <cellStyle name="差_行政公检法测算_民生政策最低支出需求_省级财力12.12 2" xfId="1926" xr:uid="{00000000-0005-0000-0000-0000C2070000}"/>
    <cellStyle name="差_行政公检法测算_省级财力12.12" xfId="3239" xr:uid="{00000000-0005-0000-0000-0000E30C0000}"/>
    <cellStyle name="差_行政公检法测算_省级财力12.12 2" xfId="3241" xr:uid="{00000000-0005-0000-0000-0000E50C0000}"/>
    <cellStyle name="差_行政公检法测算_县市旗测算-新科目（含人口规模效应）" xfId="147" xr:uid="{00000000-0005-0000-0000-0000C3000000}"/>
    <cellStyle name="差_行政公检法测算_县市旗测算-新科目（含人口规模效应） 2" xfId="381" xr:uid="{00000000-0005-0000-0000-0000AE010000}"/>
    <cellStyle name="差_行政公检法测算_县市旗测算-新科目（含人口规模效应）_2014省级收入12.2（更新后）" xfId="1649" xr:uid="{00000000-0005-0000-0000-0000AD060000}"/>
    <cellStyle name="差_行政公检法测算_县市旗测算-新科目（含人口规模效应）_2014省级收入12.2（更新后） 2" xfId="3243" xr:uid="{00000000-0005-0000-0000-0000E70C0000}"/>
    <cellStyle name="差_行政公检法测算_县市旗测算-新科目（含人口规模效应）_2014省级收入及财力12.12（更新后）" xfId="629" xr:uid="{00000000-0005-0000-0000-0000A7020000}"/>
    <cellStyle name="差_行政公检法测算_县市旗测算-新科目（含人口规模效应）_2014省级收入及财力12.12（更新后） 2" xfId="2544" xr:uid="{00000000-0005-0000-0000-00002C0A0000}"/>
    <cellStyle name="差_行政公检法测算_县市旗测算-新科目（含人口规模效应）_财力性转移支付2010年预算参考数" xfId="3244" xr:uid="{00000000-0005-0000-0000-0000E80C0000}"/>
    <cellStyle name="差_行政公检法测算_县市旗测算-新科目（含人口规模效应）_财力性转移支付2010年预算参考数 2" xfId="3246" xr:uid="{00000000-0005-0000-0000-0000EA0C0000}"/>
    <cellStyle name="差_行政公检法测算_县市旗测算-新科目（含人口规模效应）_省级财力12.12" xfId="3247" xr:uid="{00000000-0005-0000-0000-0000EB0C0000}"/>
    <cellStyle name="差_行政公检法测算_县市旗测算-新科目（含人口规模效应）_省级财力12.12 2" xfId="1762" xr:uid="{00000000-0005-0000-0000-00001E070000}"/>
    <cellStyle name="差_一般预算支出口径剔除表" xfId="4033" xr:uid="{00000000-0005-0000-0000-0000FD0F0000}"/>
    <cellStyle name="差_一般预算支出口径剔除表 2" xfId="4034" xr:uid="{00000000-0005-0000-0000-0000FE0F0000}"/>
    <cellStyle name="差_一般预算支出口径剔除表_2014省级收入12.2（更新后）" xfId="4035" xr:uid="{00000000-0005-0000-0000-0000FF0F0000}"/>
    <cellStyle name="差_一般预算支出口径剔除表_2014省级收入12.2（更新后） 2" xfId="4036" xr:uid="{00000000-0005-0000-0000-000000100000}"/>
    <cellStyle name="差_一般预算支出口径剔除表_2014省级收入及财力12.12（更新后）" xfId="4037" xr:uid="{00000000-0005-0000-0000-000001100000}"/>
    <cellStyle name="差_一般预算支出口径剔除表_2014省级收入及财力12.12（更新后） 2" xfId="4038" xr:uid="{00000000-0005-0000-0000-000002100000}"/>
    <cellStyle name="差_一般预算支出口径剔除表_财力性转移支付2010年预算参考数" xfId="727" xr:uid="{00000000-0005-0000-0000-000009030000}"/>
    <cellStyle name="差_一般预算支出口径剔除表_财力性转移支付2010年预算参考数 2" xfId="272" xr:uid="{00000000-0005-0000-0000-000041010000}"/>
    <cellStyle name="差_一般预算支出口径剔除表_省级财力12.12" xfId="4039" xr:uid="{00000000-0005-0000-0000-000003100000}"/>
    <cellStyle name="差_一般预算支出口径剔除表_省级财力12.12 2" xfId="100" xr:uid="{00000000-0005-0000-0000-000094000000}"/>
    <cellStyle name="差_云南 缺口县区测算(地方填报)" xfId="3600" xr:uid="{00000000-0005-0000-0000-00004C0E0000}"/>
    <cellStyle name="差_云南 缺口县区测算(地方填报) 2" xfId="3069" xr:uid="{00000000-0005-0000-0000-0000390C0000}"/>
    <cellStyle name="差_云南 缺口县区测算(地方填报)_2014省级收入12.2（更新后）" xfId="4040" xr:uid="{00000000-0005-0000-0000-000004100000}"/>
    <cellStyle name="差_云南 缺口县区测算(地方填报)_2014省级收入12.2（更新后） 2" xfId="4041" xr:uid="{00000000-0005-0000-0000-000005100000}"/>
    <cellStyle name="差_云南 缺口县区测算(地方填报)_2014省级收入及财力12.12（更新后）" xfId="3011" xr:uid="{00000000-0005-0000-0000-0000FF0B0000}"/>
    <cellStyle name="差_云南 缺口县区测算(地方填报)_2014省级收入及财力12.12（更新后） 2" xfId="1557" xr:uid="{00000000-0005-0000-0000-00004F060000}"/>
    <cellStyle name="差_云南 缺口县区测算(地方填报)_财力性转移支付2010年预算参考数" xfId="3378" xr:uid="{00000000-0005-0000-0000-00006E0D0000}"/>
    <cellStyle name="差_云南 缺口县区测算(地方填报)_财力性转移支付2010年预算参考数 2" xfId="3862" xr:uid="{00000000-0005-0000-0000-0000520F0000}"/>
    <cellStyle name="差_云南 缺口县区测算(地方填报)_省级财力12.12" xfId="319" xr:uid="{00000000-0005-0000-0000-000070010000}"/>
    <cellStyle name="差_云南 缺口县区测算(地方填报)_省级财力12.12 2" xfId="880" xr:uid="{00000000-0005-0000-0000-0000A3030000}"/>
    <cellStyle name="差_云南省2008年转移支付测算——州市本级考核部分及政策性测算" xfId="4042" xr:uid="{00000000-0005-0000-0000-000006100000}"/>
    <cellStyle name="差_云南省2008年转移支付测算——州市本级考核部分及政策性测算 2" xfId="4043" xr:uid="{00000000-0005-0000-0000-000007100000}"/>
    <cellStyle name="差_云南省2008年转移支付测算——州市本级考核部分及政策性测算_2014省级收入12.2（更新后）" xfId="3927" xr:uid="{00000000-0005-0000-0000-0000930F0000}"/>
    <cellStyle name="差_云南省2008年转移支付测算——州市本级考核部分及政策性测算_2014省级收入12.2（更新后） 2" xfId="3930" xr:uid="{00000000-0005-0000-0000-0000960F0000}"/>
    <cellStyle name="差_云南省2008年转移支付测算——州市本级考核部分及政策性测算_2014省级收入及财力12.12（更新后）" xfId="4045" xr:uid="{00000000-0005-0000-0000-000009100000}"/>
    <cellStyle name="差_云南省2008年转移支付测算——州市本级考核部分及政策性测算_2014省级收入及财力12.12（更新后） 2" xfId="2281" xr:uid="{00000000-0005-0000-0000-000025090000}"/>
    <cellStyle name="差_云南省2008年转移支付测算——州市本级考核部分及政策性测算_财力性转移支付2010年预算参考数" xfId="4046" xr:uid="{00000000-0005-0000-0000-00000A100000}"/>
    <cellStyle name="差_云南省2008年转移支付测算——州市本级考核部分及政策性测算_财力性转移支付2010年预算参考数 2" xfId="4049" xr:uid="{00000000-0005-0000-0000-00000D100000}"/>
    <cellStyle name="差_云南省2008年转移支付测算——州市本级考核部分及政策性测算_省级财力12.12" xfId="618" xr:uid="{00000000-0005-0000-0000-00009C020000}"/>
    <cellStyle name="差_云南省2008年转移支付测算——州市本级考核部分及政策性测算_省级财力12.12 2" xfId="4050" xr:uid="{00000000-0005-0000-0000-00000E100000}"/>
    <cellStyle name="差_支出汇总" xfId="4051" xr:uid="{00000000-0005-0000-0000-00000F100000}"/>
    <cellStyle name="差_中原证券2012年补助（上解）核定表" xfId="4052" xr:uid="{00000000-0005-0000-0000-000010100000}"/>
    <cellStyle name="差_中原证券2012年补助（上解）核定表 2" xfId="965" xr:uid="{00000000-0005-0000-0000-0000FA030000}"/>
    <cellStyle name="差_重点民生支出需求测算表社保（农村低保）081112" xfId="4053" xr:uid="{00000000-0005-0000-0000-000011100000}"/>
    <cellStyle name="差_重点民生支出需求测算表社保（农村低保）081112 2" xfId="366" xr:uid="{00000000-0005-0000-0000-00009F010000}"/>
    <cellStyle name="差_转移支付" xfId="108" xr:uid="{00000000-0005-0000-0000-00009C000000}"/>
    <cellStyle name="差_转移支付 2" xfId="156" xr:uid="{00000000-0005-0000-0000-0000CC000000}"/>
    <cellStyle name="差_转移支付_2014省级收入12.2（更新后）" xfId="4055" xr:uid="{00000000-0005-0000-0000-000013100000}"/>
    <cellStyle name="差_转移支付_2014省级收入12.2（更新后） 2" xfId="4056" xr:uid="{00000000-0005-0000-0000-000014100000}"/>
    <cellStyle name="差_转移支付_2014省级收入及财力12.12（更新后）" xfId="1486" xr:uid="{00000000-0005-0000-0000-000006060000}"/>
    <cellStyle name="差_转移支付_2014省级收入及财力12.12（更新后） 2" xfId="4057" xr:uid="{00000000-0005-0000-0000-000015100000}"/>
    <cellStyle name="差_转移支付_省级财力12.12" xfId="1069" xr:uid="{00000000-0005-0000-0000-000062040000}"/>
    <cellStyle name="差_转移支付_省级财力12.12 2" xfId="4058" xr:uid="{00000000-0005-0000-0000-000016100000}"/>
    <cellStyle name="差_追加科目情况表" xfId="223" xr:uid="{00000000-0005-0000-0000-000010010000}"/>
    <cellStyle name="差_自行调整差异系数顺序" xfId="4059" xr:uid="{00000000-0005-0000-0000-000017100000}"/>
    <cellStyle name="差_自行调整差异系数顺序 2" xfId="4060" xr:uid="{00000000-0005-0000-0000-000018100000}"/>
    <cellStyle name="差_自行调整差异系数顺序_2014省级收入12.2（更新后）" xfId="4064" xr:uid="{00000000-0005-0000-0000-00001C100000}"/>
    <cellStyle name="差_自行调整差异系数顺序_2014省级收入12.2（更新后） 2" xfId="3876" xr:uid="{00000000-0005-0000-0000-0000600F0000}"/>
    <cellStyle name="差_自行调整差异系数顺序_2014省级收入及财力12.12（更新后）" xfId="3564" xr:uid="{00000000-0005-0000-0000-0000280E0000}"/>
    <cellStyle name="差_自行调整差异系数顺序_2014省级收入及财力12.12（更新后） 2" xfId="4065" xr:uid="{00000000-0005-0000-0000-00001D100000}"/>
    <cellStyle name="差_自行调整差异系数顺序_财力性转移支付2010年预算参考数" xfId="4066" xr:uid="{00000000-0005-0000-0000-00001E100000}"/>
    <cellStyle name="差_自行调整差异系数顺序_财力性转移支付2010年预算参考数 2" xfId="3041" xr:uid="{00000000-0005-0000-0000-00001D0C0000}"/>
    <cellStyle name="差_自行调整差异系数顺序_省级财力12.12" xfId="4068" xr:uid="{00000000-0005-0000-0000-000020100000}"/>
    <cellStyle name="差_自行调整差异系数顺序_省级财力12.12 2" xfId="2878" xr:uid="{00000000-0005-0000-0000-00007A0B0000}"/>
    <cellStyle name="差_总人口" xfId="3414" xr:uid="{00000000-0005-0000-0000-0000920D0000}"/>
    <cellStyle name="差_总人口 2" xfId="2285" xr:uid="{00000000-0005-0000-0000-000029090000}"/>
    <cellStyle name="差_总人口_2014省级收入12.2（更新后）" xfId="3417" xr:uid="{00000000-0005-0000-0000-0000950D0000}"/>
    <cellStyle name="差_总人口_2014省级收入12.2（更新后） 2" xfId="3420" xr:uid="{00000000-0005-0000-0000-0000980D0000}"/>
    <cellStyle name="差_总人口_2014省级收入及财力12.12（更新后）" xfId="3423" xr:uid="{00000000-0005-0000-0000-00009B0D0000}"/>
    <cellStyle name="差_总人口_2014省级收入及财力12.12（更新后） 2" xfId="3427" xr:uid="{00000000-0005-0000-0000-00009F0D0000}"/>
    <cellStyle name="差_总人口_财力性转移支付2010年预算参考数" xfId="3433" xr:uid="{00000000-0005-0000-0000-0000A50D0000}"/>
    <cellStyle name="差_总人口_财力性转移支付2010年预算参考数 2" xfId="1835" xr:uid="{00000000-0005-0000-0000-000067070000}"/>
    <cellStyle name="差_总人口_省级财力12.12" xfId="3435" xr:uid="{00000000-0005-0000-0000-0000A70D0000}"/>
    <cellStyle name="差_总人口_省级财力12.12 2" xfId="721" xr:uid="{00000000-0005-0000-0000-000003030000}"/>
    <cellStyle name="常" xfId="4070" xr:uid="{00000000-0005-0000-0000-000022100000}"/>
    <cellStyle name="常_四区预算报人大" xfId="746" xr:uid="{00000000-0005-0000-0000-00001C030000}"/>
    <cellStyle name="常规" xfId="0" builtinId="0"/>
    <cellStyle name="常规 10" xfId="1918" xr:uid="{00000000-0005-0000-0000-0000BA070000}"/>
    <cellStyle name="常规 10 2" xfId="4074" xr:uid="{00000000-0005-0000-0000-000026100000}"/>
    <cellStyle name="常规 10_2017年常委会" xfId="3916" xr:uid="{00000000-0005-0000-0000-0000880F0000}"/>
    <cellStyle name="常规 11" xfId="4075" xr:uid="{00000000-0005-0000-0000-000027100000}"/>
    <cellStyle name="常规 11 2" xfId="2630" xr:uid="{00000000-0005-0000-0000-0000820A0000}"/>
    <cellStyle name="常规 11 2 2" xfId="2632" xr:uid="{00000000-0005-0000-0000-0000840A0000}"/>
    <cellStyle name="常规 11 2_2012年结算与财力5.3" xfId="4076" xr:uid="{00000000-0005-0000-0000-000028100000}"/>
    <cellStyle name="常规 11 3" xfId="2420" xr:uid="{00000000-0005-0000-0000-0000B0090000}"/>
    <cellStyle name="常规 11 4" xfId="3906" xr:uid="{00000000-0005-0000-0000-00007E0F0000}"/>
    <cellStyle name="常规 11_02支出需求及缺口县测算情况" xfId="4077" xr:uid="{00000000-0005-0000-0000-000029100000}"/>
    <cellStyle name="常规 12" xfId="3840" xr:uid="{00000000-0005-0000-0000-00003C0F0000}"/>
    <cellStyle name="常规 13" xfId="4079" xr:uid="{00000000-0005-0000-0000-00002B100000}"/>
    <cellStyle name="常规 13 2" xfId="3955" xr:uid="{00000000-0005-0000-0000-0000AF0F0000}"/>
    <cellStyle name="常规 13_2017年常委会" xfId="3511" xr:uid="{00000000-0005-0000-0000-0000F30D0000}"/>
    <cellStyle name="常规 14" xfId="4080" xr:uid="{00000000-0005-0000-0000-00002C100000}"/>
    <cellStyle name="常规 15" xfId="1680" xr:uid="{00000000-0005-0000-0000-0000CC060000}"/>
    <cellStyle name="常规 16" xfId="1685" xr:uid="{00000000-0005-0000-0000-0000D1060000}"/>
    <cellStyle name="常规 16 2" xfId="4081" xr:uid="{00000000-0005-0000-0000-00002D100000}"/>
    <cellStyle name="常规 16_2016年结算与财力5.17" xfId="4082" xr:uid="{00000000-0005-0000-0000-00002E100000}"/>
    <cellStyle name="常规 17" xfId="4083" xr:uid="{00000000-0005-0000-0000-00002F100000}"/>
    <cellStyle name="常规 18" xfId="2060" xr:uid="{00000000-0005-0000-0000-000048080000}"/>
    <cellStyle name="常规 19" xfId="4085" xr:uid="{00000000-0005-0000-0000-000031100000}"/>
    <cellStyle name="常规 2" xfId="4087" xr:uid="{00000000-0005-0000-0000-000033100000}"/>
    <cellStyle name="常规 2 10" xfId="4088" xr:uid="{00000000-0005-0000-0000-000034100000}"/>
    <cellStyle name="常规 2 11" xfId="4093" xr:uid="{00000000-0005-0000-0000-000039100000}"/>
    <cellStyle name="常规 2 12" xfId="169" xr:uid="{00000000-0005-0000-0000-0000D9000000}"/>
    <cellStyle name="常规 2 13" xfId="4094" xr:uid="{00000000-0005-0000-0000-00003A100000}"/>
    <cellStyle name="常规 2 14" xfId="4095" xr:uid="{00000000-0005-0000-0000-00003B100000}"/>
    <cellStyle name="常规 2 15" xfId="4096" xr:uid="{00000000-0005-0000-0000-00003C100000}"/>
    <cellStyle name="常规 2 2" xfId="2363" xr:uid="{00000000-0005-0000-0000-000077090000}"/>
    <cellStyle name="常规 2 2 2" xfId="3549" xr:uid="{00000000-0005-0000-0000-0000190E0000}"/>
    <cellStyle name="常规 2 2 2 2" xfId="1953" xr:uid="{00000000-0005-0000-0000-0000DD070000}"/>
    <cellStyle name="常规 2 2 2_2017年常委会" xfId="4097" xr:uid="{00000000-0005-0000-0000-00003D100000}"/>
    <cellStyle name="常规 2 2 3" xfId="4098" xr:uid="{00000000-0005-0000-0000-00003E100000}"/>
    <cellStyle name="常规 2 2 4" xfId="14" xr:uid="{00000000-0005-0000-0000-00003E000000}"/>
    <cellStyle name="常规 2 2 5" xfId="4099" xr:uid="{00000000-0005-0000-0000-00003F100000}"/>
    <cellStyle name="常规 2 2 6" xfId="4101" xr:uid="{00000000-0005-0000-0000-000041100000}"/>
    <cellStyle name="常规 2 2_2016年结算与财力5.17" xfId="3802" xr:uid="{00000000-0005-0000-0000-0000160F0000}"/>
    <cellStyle name="常规 2 3" xfId="4103" xr:uid="{00000000-0005-0000-0000-000043100000}"/>
    <cellStyle name="常规 2 3 2" xfId="353" xr:uid="{00000000-0005-0000-0000-000092010000}"/>
    <cellStyle name="常规 2 3 3" xfId="4104" xr:uid="{00000000-0005-0000-0000-000044100000}"/>
    <cellStyle name="常规 2 3_2012年省级平衡表" xfId="3484" xr:uid="{00000000-0005-0000-0000-0000D80D0000}"/>
    <cellStyle name="常规 2 4" xfId="439" xr:uid="{00000000-0005-0000-0000-0000E9010000}"/>
    <cellStyle name="常规 2 5" xfId="4106" xr:uid="{00000000-0005-0000-0000-000046100000}"/>
    <cellStyle name="常规 2 6" xfId="4107" xr:uid="{00000000-0005-0000-0000-000047100000}"/>
    <cellStyle name="常规 2 7" xfId="2332" xr:uid="{00000000-0005-0000-0000-000058090000}"/>
    <cellStyle name="常规 2 8" xfId="2121" xr:uid="{00000000-0005-0000-0000-000085080000}"/>
    <cellStyle name="常规 2 9" xfId="2516" xr:uid="{00000000-0005-0000-0000-0000100A0000}"/>
    <cellStyle name="常规 2_2007年收支情况及2008年收支预计表(汇总表)" xfId="4108" xr:uid="{00000000-0005-0000-0000-000048100000}"/>
    <cellStyle name="常规 20" xfId="1679" xr:uid="{00000000-0005-0000-0000-0000CB060000}"/>
    <cellStyle name="常规 21" xfId="1684" xr:uid="{00000000-0005-0000-0000-0000D0060000}"/>
    <cellStyle name="常规 22" xfId="4084" xr:uid="{00000000-0005-0000-0000-000030100000}"/>
    <cellStyle name="常规 22 2" xfId="4109" xr:uid="{00000000-0005-0000-0000-000049100000}"/>
    <cellStyle name="常规 23" xfId="2061" xr:uid="{00000000-0005-0000-0000-000049080000}"/>
    <cellStyle name="常规 23 2" xfId="682" xr:uid="{00000000-0005-0000-0000-0000DC020000}"/>
    <cellStyle name="常规 23_5.2017省本级收入" xfId="2980" xr:uid="{00000000-0005-0000-0000-0000E00B0000}"/>
    <cellStyle name="常规 24" xfId="4086" xr:uid="{00000000-0005-0000-0000-000032100000}"/>
    <cellStyle name="常规 25" xfId="1409" xr:uid="{00000000-0005-0000-0000-0000B9050000}"/>
    <cellStyle name="常规 26" xfId="1414" xr:uid="{00000000-0005-0000-0000-0000BE050000}"/>
    <cellStyle name="常规 27" xfId="205" xr:uid="{00000000-0005-0000-0000-0000FE000000}"/>
    <cellStyle name="常规 28" xfId="4110" xr:uid="{00000000-0005-0000-0000-00004A100000}"/>
    <cellStyle name="常规 29" xfId="4113" xr:uid="{00000000-0005-0000-0000-00004D100000}"/>
    <cellStyle name="常规 3" xfId="4115" xr:uid="{00000000-0005-0000-0000-00004F100000}"/>
    <cellStyle name="常规 3 2" xfId="3382" xr:uid="{00000000-0005-0000-0000-0000720D0000}"/>
    <cellStyle name="常规 3 2 2" xfId="3385" xr:uid="{00000000-0005-0000-0000-0000750D0000}"/>
    <cellStyle name="常规 3 2_3.2017全省支出" xfId="4117" xr:uid="{00000000-0005-0000-0000-000051100000}"/>
    <cellStyle name="常规 3 3" xfId="4119" xr:uid="{00000000-0005-0000-0000-000053100000}"/>
    <cellStyle name="常规 3 4" xfId="725" xr:uid="{00000000-0005-0000-0000-000007030000}"/>
    <cellStyle name="常规 3 5" xfId="4120" xr:uid="{00000000-0005-0000-0000-000054100000}"/>
    <cellStyle name="常规 3_10政府采购预算表" xfId="1645" xr:uid="{00000000-0005-0000-0000-0000A9060000}"/>
    <cellStyle name="常规 30" xfId="1408" xr:uid="{00000000-0005-0000-0000-0000B8050000}"/>
    <cellStyle name="常规 31" xfId="1413" xr:uid="{00000000-0005-0000-0000-0000BD050000}"/>
    <cellStyle name="常规 32" xfId="206" xr:uid="{00000000-0005-0000-0000-0000FF000000}"/>
    <cellStyle name="常规 33" xfId="4111" xr:uid="{00000000-0005-0000-0000-00004B100000}"/>
    <cellStyle name="常规 34" xfId="4114" xr:uid="{00000000-0005-0000-0000-00004E100000}"/>
    <cellStyle name="常规 35" xfId="184" xr:uid="{00000000-0005-0000-0000-0000E8000000}"/>
    <cellStyle name="常规 36" xfId="244" xr:uid="{00000000-0005-0000-0000-000025010000}"/>
    <cellStyle name="常规 4" xfId="4061" xr:uid="{00000000-0005-0000-0000-000019100000}"/>
    <cellStyle name="常规 4 2" xfId="4121" xr:uid="{00000000-0005-0000-0000-000055100000}"/>
    <cellStyle name="常规 4 2 2" xfId="4124" xr:uid="{00000000-0005-0000-0000-000058100000}"/>
    <cellStyle name="常规 4 2 3" xfId="2168" xr:uid="{00000000-0005-0000-0000-0000B4080000}"/>
    <cellStyle name="常规 4 2_2.2017全省收入" xfId="392" xr:uid="{00000000-0005-0000-0000-0000B9010000}"/>
    <cellStyle name="常规 4 3" xfId="4125" xr:uid="{00000000-0005-0000-0000-000059100000}"/>
    <cellStyle name="常规 4 4" xfId="4123" xr:uid="{00000000-0005-0000-0000-000057100000}"/>
    <cellStyle name="常规 4 5" xfId="2167" xr:uid="{00000000-0005-0000-0000-0000B3080000}"/>
    <cellStyle name="常规 4 6" xfId="3866" xr:uid="{00000000-0005-0000-0000-0000560F0000}"/>
    <cellStyle name="常规 4_2008年横排表0721" xfId="1142" xr:uid="{00000000-0005-0000-0000-0000AB040000}"/>
    <cellStyle name="常规 5" xfId="2891" xr:uid="{00000000-0005-0000-0000-0000870B0000}"/>
    <cellStyle name="常规 5 2" xfId="2893" xr:uid="{00000000-0005-0000-0000-0000890B0000}"/>
    <cellStyle name="常规 5 3" xfId="3027" xr:uid="{00000000-0005-0000-0000-00000F0C0000}"/>
    <cellStyle name="常规 5 4" xfId="4126" xr:uid="{00000000-0005-0000-0000-00005A100000}"/>
    <cellStyle name="常规 5_2017-市本级报人大样表-10-14" xfId="4128" xr:uid="{00000000-0005-0000-0000-00005C100000}"/>
    <cellStyle name="常规 6" xfId="3282" xr:uid="{00000000-0005-0000-0000-00000E0D0000}"/>
    <cellStyle name="常规 6 2" xfId="3286" xr:uid="{00000000-0005-0000-0000-0000120D0000}"/>
    <cellStyle name="常规 6 3" xfId="4130" xr:uid="{00000000-0005-0000-0000-00005E100000}"/>
    <cellStyle name="常规 6 4" xfId="4131" xr:uid="{00000000-0005-0000-0000-00005F100000}"/>
    <cellStyle name="常规 6 5" xfId="49" xr:uid="{00000000-0005-0000-0000-000061000000}"/>
    <cellStyle name="常规 6_1.3日 2017年预算草案 - 副本" xfId="3523" xr:uid="{00000000-0005-0000-0000-0000FF0D0000}"/>
    <cellStyle name="常规 7" xfId="4132" xr:uid="{00000000-0005-0000-0000-000060100000}"/>
    <cellStyle name="常规 7 2" xfId="4134" xr:uid="{00000000-0005-0000-0000-000062100000}"/>
    <cellStyle name="常规 7 3" xfId="4135" xr:uid="{00000000-0005-0000-0000-000063100000}"/>
    <cellStyle name="常规 7_2017年常委会" xfId="4136" xr:uid="{00000000-0005-0000-0000-000064100000}"/>
    <cellStyle name="常规 8" xfId="4137" xr:uid="{00000000-0005-0000-0000-000065100000}"/>
    <cellStyle name="常规 9" xfId="4138" xr:uid="{00000000-0005-0000-0000-000066100000}"/>
    <cellStyle name="常规 9 2" xfId="168" xr:uid="{00000000-0005-0000-0000-0000D8000000}"/>
    <cellStyle name="常规_1、政府组成部门预算分析-基本支出" xfId="4139" xr:uid="{00000000-0005-0000-0000-000067100000}"/>
    <cellStyle name="常规_12-29日省政府常务会议材料附件_人大附表-9-14" xfId="4140" xr:uid="{00000000-0005-0000-0000-000068100000}"/>
    <cellStyle name="常规_2007基金预算" xfId="4142" xr:uid="{00000000-0005-0000-0000-00006A100000}"/>
    <cellStyle name="常规_2016年省本级社会保险基金收支预算表细化" xfId="4143" xr:uid="{00000000-0005-0000-0000-00006B100000}"/>
    <cellStyle name="常规_2018年常委会" xfId="4144" xr:uid="{00000000-0005-0000-0000-00006C100000}"/>
    <cellStyle name="常规_EE70A06373940074E0430A0804CB0074" xfId="3480" xr:uid="{00000000-0005-0000-0000-0000D40D0000}"/>
    <cellStyle name="常规_报告附表1-7（2011）_人大附表-9-14" xfId="3707" xr:uid="{00000000-0005-0000-0000-0000B70E0000}"/>
    <cellStyle name="常规_南召" xfId="2380" xr:uid="{00000000-0005-0000-0000-000088090000}"/>
    <cellStyle name="常规_人大报告附表1-7（2013）_人大附表-9-14" xfId="2407" xr:uid="{00000000-0005-0000-0000-0000A3090000}"/>
    <cellStyle name="常规_人大附表-9-14" xfId="4145" xr:uid="{00000000-0005-0000-0000-00006D100000}"/>
    <cellStyle name="常规_提供表" xfId="4017" xr:uid="{00000000-0005-0000-0000-0000ED0F0000}"/>
    <cellStyle name="超级链接" xfId="4146" xr:uid="{00000000-0005-0000-0000-00006E100000}"/>
    <cellStyle name="超連結" xfId="4148" xr:uid="{00000000-0005-0000-0000-000070100000}"/>
    <cellStyle name="超链接 2" xfId="2412" xr:uid="{00000000-0005-0000-0000-0000A8090000}"/>
    <cellStyle name="超链接 2 2" xfId="2414" xr:uid="{00000000-0005-0000-0000-0000AA090000}"/>
    <cellStyle name="超链接 2 3" xfId="3163" xr:uid="{00000000-0005-0000-0000-0000970C0000}"/>
    <cellStyle name="超链接 3" xfId="4149" xr:uid="{00000000-0005-0000-0000-000071100000}"/>
    <cellStyle name="超链接 4" xfId="4150" xr:uid="{00000000-0005-0000-0000-000072100000}"/>
    <cellStyle name="分级显示列_1_Book1" xfId="1892" xr:uid="{00000000-0005-0000-0000-0000A0070000}"/>
    <cellStyle name="分级显示行_1_13区汇总" xfId="4151" xr:uid="{00000000-0005-0000-0000-000073100000}"/>
    <cellStyle name="公司标准表" xfId="3058" xr:uid="{00000000-0005-0000-0000-00002E0C0000}"/>
    <cellStyle name="归盒啦_95" xfId="331" xr:uid="{00000000-0005-0000-0000-00007C010000}"/>
    <cellStyle name="好 2" xfId="326" xr:uid="{00000000-0005-0000-0000-000077010000}"/>
    <cellStyle name="好 2 2" xfId="884" xr:uid="{00000000-0005-0000-0000-0000A7030000}"/>
    <cellStyle name="好 2 3" xfId="1452" xr:uid="{00000000-0005-0000-0000-0000E4050000}"/>
    <cellStyle name="好 2 4" xfId="1467" xr:uid="{00000000-0005-0000-0000-0000F3050000}"/>
    <cellStyle name="好 2 4 2" xfId="1301" xr:uid="{00000000-0005-0000-0000-00004D050000}"/>
    <cellStyle name="好 2 5" xfId="1480" xr:uid="{00000000-0005-0000-0000-000000060000}"/>
    <cellStyle name="好 2_3.2017全省支出" xfId="4154" xr:uid="{00000000-0005-0000-0000-000076100000}"/>
    <cellStyle name="好 3" xfId="4155" xr:uid="{00000000-0005-0000-0000-000077100000}"/>
    <cellStyle name="好 3 2" xfId="4156" xr:uid="{00000000-0005-0000-0000-000078100000}"/>
    <cellStyle name="好 3 2 2" xfId="1814" xr:uid="{00000000-0005-0000-0000-000052070000}"/>
    <cellStyle name="好 3 3" xfId="1140" xr:uid="{00000000-0005-0000-0000-0000A9040000}"/>
    <cellStyle name="好 3 3 2" xfId="1485" xr:uid="{00000000-0005-0000-0000-000005060000}"/>
    <cellStyle name="好 3 4" xfId="1501" xr:uid="{00000000-0005-0000-0000-000015060000}"/>
    <cellStyle name="好 4" xfId="3305" xr:uid="{00000000-0005-0000-0000-0000250D0000}"/>
    <cellStyle name="好_(财政总决算简表-2016年)收入导出数据" xfId="4158" xr:uid="{00000000-0005-0000-0000-00007A100000}"/>
    <cellStyle name="好_(财政总决算简表-2016年)收入导出数据 2" xfId="120" xr:uid="{00000000-0005-0000-0000-0000A8000000}"/>
    <cellStyle name="好_00省级(打印)" xfId="2341" xr:uid="{00000000-0005-0000-0000-000061090000}"/>
    <cellStyle name="好_00省级(打印) 2" xfId="2345" xr:uid="{00000000-0005-0000-0000-000065090000}"/>
    <cellStyle name="好_03昭通" xfId="504" xr:uid="{00000000-0005-0000-0000-00002A020000}"/>
    <cellStyle name="好_03昭通 2" xfId="4159" xr:uid="{00000000-0005-0000-0000-00007B100000}"/>
    <cellStyle name="好_0502通海县" xfId="4162" xr:uid="{00000000-0005-0000-0000-00007E100000}"/>
    <cellStyle name="好_0502通海县 2" xfId="4164" xr:uid="{00000000-0005-0000-0000-000080100000}"/>
    <cellStyle name="好_05潍坊" xfId="4165" xr:uid="{00000000-0005-0000-0000-000081100000}"/>
    <cellStyle name="好_05潍坊 2" xfId="4167" xr:uid="{00000000-0005-0000-0000-000083100000}"/>
    <cellStyle name="好_0605石屏县" xfId="3801" xr:uid="{00000000-0005-0000-0000-0000150F0000}"/>
    <cellStyle name="好_0605石屏县 2" xfId="3804" xr:uid="{00000000-0005-0000-0000-0000180F0000}"/>
    <cellStyle name="好_0605石屏县_2014省级收入12.2（更新后）" xfId="3806" xr:uid="{00000000-0005-0000-0000-00001A0F0000}"/>
    <cellStyle name="好_0605石屏县_2014省级收入12.2（更新后） 2" xfId="3808" xr:uid="{00000000-0005-0000-0000-00001C0F0000}"/>
    <cellStyle name="好_0605石屏县_2014省级收入及财力12.12（更新后）" xfId="2591" xr:uid="{00000000-0005-0000-0000-00005B0A0000}"/>
    <cellStyle name="好_0605石屏县_2014省级收入及财力12.12（更新后） 2" xfId="3811" xr:uid="{00000000-0005-0000-0000-00001F0F0000}"/>
    <cellStyle name="好_0605石屏县_财力性转移支付2010年预算参考数" xfId="2334" xr:uid="{00000000-0005-0000-0000-00005A090000}"/>
    <cellStyle name="好_0605石屏县_财力性转移支付2010年预算参考数 2" xfId="2338" xr:uid="{00000000-0005-0000-0000-00005E090000}"/>
    <cellStyle name="好_0605石屏县_省级财力12.12" xfId="61" xr:uid="{00000000-0005-0000-0000-00006D000000}"/>
    <cellStyle name="好_0605石屏县_省级财力12.12 2" xfId="3814" xr:uid="{00000000-0005-0000-0000-0000220F0000}"/>
    <cellStyle name="好_07临沂" xfId="4169" xr:uid="{00000000-0005-0000-0000-000085100000}"/>
    <cellStyle name="好_07临沂 2" xfId="4161" xr:uid="{00000000-0005-0000-0000-00007D100000}"/>
    <cellStyle name="好_07临沂 2 2" xfId="4163" xr:uid="{00000000-0005-0000-0000-00007F100000}"/>
    <cellStyle name="好_09黑龙江" xfId="4171" xr:uid="{00000000-0005-0000-0000-000087100000}"/>
    <cellStyle name="好_09黑龙江 2" xfId="4172" xr:uid="{00000000-0005-0000-0000-000088100000}"/>
    <cellStyle name="好_09黑龙江_2014省级收入12.2（更新后）" xfId="210" xr:uid="{00000000-0005-0000-0000-000003010000}"/>
    <cellStyle name="好_09黑龙江_2014省级收入12.2（更新后） 2" xfId="4173" xr:uid="{00000000-0005-0000-0000-000089100000}"/>
    <cellStyle name="好_09黑龙江_2014省级收入及财力12.12（更新后）" xfId="4174" xr:uid="{00000000-0005-0000-0000-00008A100000}"/>
    <cellStyle name="好_09黑龙江_2014省级收入及财力12.12（更新后） 2" xfId="2684" xr:uid="{00000000-0005-0000-0000-0000B80A0000}"/>
    <cellStyle name="好_09黑龙江_财力性转移支付2010年预算参考数" xfId="2854" xr:uid="{00000000-0005-0000-0000-0000620B0000}"/>
    <cellStyle name="好_09黑龙江_财力性转移支付2010年预算参考数 2" xfId="8" xr:uid="{00000000-0005-0000-0000-000038000000}"/>
    <cellStyle name="好_09黑龙江_省级财力12.12" xfId="4175" xr:uid="{00000000-0005-0000-0000-00008B100000}"/>
    <cellStyle name="好_09黑龙江_省级财力12.12 2" xfId="4176" xr:uid="{00000000-0005-0000-0000-00008C100000}"/>
    <cellStyle name="好_1" xfId="831" xr:uid="{00000000-0005-0000-0000-000072030000}"/>
    <cellStyle name="好_1 2" xfId="835" xr:uid="{00000000-0005-0000-0000-000076030000}"/>
    <cellStyle name="好_1_2014省级收入12.2（更新后）" xfId="1947" xr:uid="{00000000-0005-0000-0000-0000D7070000}"/>
    <cellStyle name="好_1_2014省级收入12.2（更新后） 2" xfId="2602" xr:uid="{00000000-0005-0000-0000-0000660A0000}"/>
    <cellStyle name="好_1_2014省级收入及财力12.12（更新后）" xfId="2797" xr:uid="{00000000-0005-0000-0000-0000290B0000}"/>
    <cellStyle name="好_1_2014省级收入及财力12.12（更新后） 2" xfId="4177" xr:uid="{00000000-0005-0000-0000-00008D100000}"/>
    <cellStyle name="好_1_财力性转移支付2010年预算参考数" xfId="4178" xr:uid="{00000000-0005-0000-0000-00008E100000}"/>
    <cellStyle name="好_1_财力性转移支付2010年预算参考数 2" xfId="4179" xr:uid="{00000000-0005-0000-0000-00008F100000}"/>
    <cellStyle name="好_1_省级财力12.12" xfId="4180" xr:uid="{00000000-0005-0000-0000-000090100000}"/>
    <cellStyle name="好_1_省级财力12.12 2" xfId="4181" xr:uid="{00000000-0005-0000-0000-000091100000}"/>
    <cellStyle name="好_1110洱源县" xfId="1273" xr:uid="{00000000-0005-0000-0000-00002F050000}"/>
    <cellStyle name="好_1110洱源县 2" xfId="4182" xr:uid="{00000000-0005-0000-0000-000092100000}"/>
    <cellStyle name="好_1110洱源县_2014省级收入12.2（更新后）" xfId="745" xr:uid="{00000000-0005-0000-0000-00001B030000}"/>
    <cellStyle name="好_1110洱源县_2014省级收入12.2（更新后） 2" xfId="4185" xr:uid="{00000000-0005-0000-0000-000095100000}"/>
    <cellStyle name="好_1110洱源县_2014省级收入及财力12.12（更新后）" xfId="4186" xr:uid="{00000000-0005-0000-0000-000096100000}"/>
    <cellStyle name="好_1110洱源县_2014省级收入及财力12.12（更新后） 2" xfId="696" xr:uid="{00000000-0005-0000-0000-0000EA020000}"/>
    <cellStyle name="好_1110洱源县_财力性转移支付2010年预算参考数" xfId="4187" xr:uid="{00000000-0005-0000-0000-000097100000}"/>
    <cellStyle name="好_1110洱源县_财力性转移支付2010年预算参考数 2" xfId="4102" xr:uid="{00000000-0005-0000-0000-000042100000}"/>
    <cellStyle name="好_1110洱源县_省级财力12.12" xfId="4188" xr:uid="{00000000-0005-0000-0000-000098100000}"/>
    <cellStyle name="好_1110洱源县_省级财力12.12 2" xfId="4190" xr:uid="{00000000-0005-0000-0000-00009A100000}"/>
    <cellStyle name="好_11大理" xfId="4191" xr:uid="{00000000-0005-0000-0000-00009B100000}"/>
    <cellStyle name="好_11大理 2" xfId="4192" xr:uid="{00000000-0005-0000-0000-00009C100000}"/>
    <cellStyle name="好_11大理_2014省级收入12.2（更新后）" xfId="4193" xr:uid="{00000000-0005-0000-0000-00009D100000}"/>
    <cellStyle name="好_11大理_2014省级收入12.2（更新后） 2" xfId="4194" xr:uid="{00000000-0005-0000-0000-00009E100000}"/>
    <cellStyle name="好_11大理_2014省级收入及财力12.12（更新后）" xfId="2063" xr:uid="{00000000-0005-0000-0000-00004B080000}"/>
    <cellStyle name="好_11大理_2014省级收入及财力12.12（更新后） 2" xfId="4195" xr:uid="{00000000-0005-0000-0000-00009F100000}"/>
    <cellStyle name="好_11大理_财力性转移支付2010年预算参考数" xfId="1072" xr:uid="{00000000-0005-0000-0000-000065040000}"/>
    <cellStyle name="好_11大理_财力性转移支付2010年预算参考数 2" xfId="1195" xr:uid="{00000000-0005-0000-0000-0000E1040000}"/>
    <cellStyle name="好_11大理_省级财力12.12" xfId="90" xr:uid="{00000000-0005-0000-0000-00008A000000}"/>
    <cellStyle name="好_11大理_省级财力12.12 2" xfId="4196" xr:uid="{00000000-0005-0000-0000-0000A0100000}"/>
    <cellStyle name="好_12滨州" xfId="3446" xr:uid="{00000000-0005-0000-0000-0000B20D0000}"/>
    <cellStyle name="好_12滨州 2" xfId="4198" xr:uid="{00000000-0005-0000-0000-0000A2100000}"/>
    <cellStyle name="好_12滨州 2 2" xfId="4199" xr:uid="{00000000-0005-0000-0000-0000A3100000}"/>
    <cellStyle name="好_12滨州_2014省级收入12.2（更新后）" xfId="3968" xr:uid="{00000000-0005-0000-0000-0000BC0F0000}"/>
    <cellStyle name="好_12滨州_2014省级收入12.2（更新后） 2" xfId="4200" xr:uid="{00000000-0005-0000-0000-0000A4100000}"/>
    <cellStyle name="好_12滨州_2014省级收入及财力12.12（更新后）" xfId="4078" xr:uid="{00000000-0005-0000-0000-00002A100000}"/>
    <cellStyle name="好_12滨州_2014省级收入及财力12.12（更新后） 2" xfId="3954" xr:uid="{00000000-0005-0000-0000-0000AE0F0000}"/>
    <cellStyle name="好_12滨州_财力性转移支付2010年预算参考数" xfId="958" xr:uid="{00000000-0005-0000-0000-0000F3030000}"/>
    <cellStyle name="好_12滨州_财力性转移支付2010年预算参考数 2" xfId="4202" xr:uid="{00000000-0005-0000-0000-0000A6100000}"/>
    <cellStyle name="好_12滨州_省级财力12.12" xfId="3632" xr:uid="{00000000-0005-0000-0000-00006C0E0000}"/>
    <cellStyle name="好_12滨州_省级财力12.12 2" xfId="3514" xr:uid="{00000000-0005-0000-0000-0000F60D0000}"/>
    <cellStyle name="好_14安徽" xfId="3324" xr:uid="{00000000-0005-0000-0000-0000380D0000}"/>
    <cellStyle name="好_14安徽 2" xfId="3326" xr:uid="{00000000-0005-0000-0000-00003A0D0000}"/>
    <cellStyle name="好_14安徽_2014省级收入12.2（更新后）" xfId="4204" xr:uid="{00000000-0005-0000-0000-0000A8100000}"/>
    <cellStyle name="好_14安徽_2014省级收入12.2（更新后） 2" xfId="1276" xr:uid="{00000000-0005-0000-0000-000032050000}"/>
    <cellStyle name="好_14安徽_2014省级收入及财力12.12（更新后）" xfId="4205" xr:uid="{00000000-0005-0000-0000-0000A9100000}"/>
    <cellStyle name="好_14安徽_2014省级收入及财力12.12（更新后） 2" xfId="4206" xr:uid="{00000000-0005-0000-0000-0000AA100000}"/>
    <cellStyle name="好_14安徽_财力性转移支付2010年预算参考数" xfId="693" xr:uid="{00000000-0005-0000-0000-0000E7020000}"/>
    <cellStyle name="好_14安徽_财力性转移支付2010年预算参考数 2" xfId="2132" xr:uid="{00000000-0005-0000-0000-000090080000}"/>
    <cellStyle name="好_14安徽_省级财力12.12" xfId="3250" xr:uid="{00000000-0005-0000-0000-0000EE0C0000}"/>
    <cellStyle name="好_14安徽_省级财力12.12 2" xfId="4208" xr:uid="{00000000-0005-0000-0000-0000AC100000}"/>
    <cellStyle name="好_1604月报" xfId="1688" xr:uid="{00000000-0005-0000-0000-0000D4060000}"/>
    <cellStyle name="好_1604月报 2" xfId="3591" xr:uid="{00000000-0005-0000-0000-0000430E0000}"/>
    <cellStyle name="好_2" xfId="4210" xr:uid="{00000000-0005-0000-0000-0000AE100000}"/>
    <cellStyle name="好_2 2" xfId="4211" xr:uid="{00000000-0005-0000-0000-0000AF100000}"/>
    <cellStyle name="好_2.2017全省收入" xfId="4212" xr:uid="{00000000-0005-0000-0000-0000B0100000}"/>
    <cellStyle name="好_2.2017全省收入 2" xfId="551" xr:uid="{00000000-0005-0000-0000-000059020000}"/>
    <cellStyle name="好_2_2014省级收入12.2（更新后）" xfId="4213" xr:uid="{00000000-0005-0000-0000-0000B1100000}"/>
    <cellStyle name="好_2_2014省级收入12.2（更新后） 2" xfId="1065" xr:uid="{00000000-0005-0000-0000-00005E040000}"/>
    <cellStyle name="好_2_2014省级收入及财力12.12（更新后）" xfId="3351" xr:uid="{00000000-0005-0000-0000-0000530D0000}"/>
    <cellStyle name="好_2_2014省级收入及财力12.12（更新后） 2" xfId="3353" xr:uid="{00000000-0005-0000-0000-0000550D0000}"/>
    <cellStyle name="好_2_财力性转移支付2010年预算参考数" xfId="2568" xr:uid="{00000000-0005-0000-0000-0000440A0000}"/>
    <cellStyle name="好_2_财力性转移支付2010年预算参考数 2" xfId="4214" xr:uid="{00000000-0005-0000-0000-0000B2100000}"/>
    <cellStyle name="好_2_省级财力12.12" xfId="2880" xr:uid="{00000000-0005-0000-0000-00007C0B0000}"/>
    <cellStyle name="好_2_省级财力12.12 2" xfId="4215" xr:uid="{00000000-0005-0000-0000-0000B3100000}"/>
    <cellStyle name="好_20 2007年河南结算单" xfId="4217" xr:uid="{00000000-0005-0000-0000-0000B5100000}"/>
    <cellStyle name="好_20 2007年河南结算单 2" xfId="4218" xr:uid="{00000000-0005-0000-0000-0000B6100000}"/>
    <cellStyle name="好_20 2007年河南结算单 3" xfId="3797" xr:uid="{00000000-0005-0000-0000-0000110F0000}"/>
    <cellStyle name="好_20 2007年河南结算单_2013省级预算附表" xfId="1374" xr:uid="{00000000-0005-0000-0000-000096050000}"/>
    <cellStyle name="好_20 2007年河南结算单_2013省级预算附表 2" xfId="1377" xr:uid="{00000000-0005-0000-0000-000099050000}"/>
    <cellStyle name="好_20 2007年河南结算单_2014省级收入12.2（更新后）" xfId="2031" xr:uid="{00000000-0005-0000-0000-00002B080000}"/>
    <cellStyle name="好_20 2007年河南结算单_2014省级收入12.2（更新后） 2" xfId="4219" xr:uid="{00000000-0005-0000-0000-0000B7100000}"/>
    <cellStyle name="好_20 2007年河南结算单_2014省级收入及财力12.12（更新后）" xfId="4221" xr:uid="{00000000-0005-0000-0000-0000B9100000}"/>
    <cellStyle name="好_20 2007年河南结算单_2014省级收入及财力12.12（更新后） 2" xfId="3679" xr:uid="{00000000-0005-0000-0000-00009B0E0000}"/>
    <cellStyle name="好_20 2007年河南结算单_2017年常委会" xfId="2699" xr:uid="{00000000-0005-0000-0000-0000C70A0000}"/>
    <cellStyle name="好_20 2007年河南结算单_2017年预算草案（债务）" xfId="4222" xr:uid="{00000000-0005-0000-0000-0000BA100000}"/>
    <cellStyle name="好_20 2007年河南结算单_附表1-6" xfId="3937" xr:uid="{00000000-0005-0000-0000-00009D0F0000}"/>
    <cellStyle name="好_20 2007年河南结算单_附表1-6 2" xfId="4223" xr:uid="{00000000-0005-0000-0000-0000BB100000}"/>
    <cellStyle name="好_20 2007年河南结算单_基金汇总" xfId="648" xr:uid="{00000000-0005-0000-0000-0000BA020000}"/>
    <cellStyle name="好_20 2007年河南结算单_省级财力12.12" xfId="3782" xr:uid="{00000000-0005-0000-0000-0000020F0000}"/>
    <cellStyle name="好_20 2007年河南结算单_省级财力12.12 2" xfId="4224" xr:uid="{00000000-0005-0000-0000-0000BC100000}"/>
    <cellStyle name="好_20 2007年河南结算单_收入汇总" xfId="4225" xr:uid="{00000000-0005-0000-0000-0000BD100000}"/>
    <cellStyle name="好_20 2007年河南结算单_支出汇总" xfId="777" xr:uid="{00000000-0005-0000-0000-00003C030000}"/>
    <cellStyle name="好_2006年22湖南" xfId="4226" xr:uid="{00000000-0005-0000-0000-0000BE100000}"/>
    <cellStyle name="好_2006年22湖南 2" xfId="4227" xr:uid="{00000000-0005-0000-0000-0000BF100000}"/>
    <cellStyle name="好_2006年22湖南 2 2" xfId="398" xr:uid="{00000000-0005-0000-0000-0000BF010000}"/>
    <cellStyle name="好_2006年22湖南_2014省级收入12.2（更新后）" xfId="190" xr:uid="{00000000-0005-0000-0000-0000EE000000}"/>
    <cellStyle name="好_2006年22湖南_2014省级收入12.2（更新后） 2" xfId="4228" xr:uid="{00000000-0005-0000-0000-0000C0100000}"/>
    <cellStyle name="好_2006年22湖南_2014省级收入及财力12.12（更新后）" xfId="483" xr:uid="{00000000-0005-0000-0000-000015020000}"/>
    <cellStyle name="好_2006年22湖南_2014省级收入及财力12.12（更新后） 2" xfId="1080" xr:uid="{00000000-0005-0000-0000-00006D040000}"/>
    <cellStyle name="好_2006年22湖南_财力性转移支付2010年预算参考数" xfId="4230" xr:uid="{00000000-0005-0000-0000-0000C2100000}"/>
    <cellStyle name="好_2006年22湖南_财力性转移支付2010年预算参考数 2" xfId="1692" xr:uid="{00000000-0005-0000-0000-0000D8060000}"/>
    <cellStyle name="好_2006年22湖南_省级财力12.12" xfId="4231" xr:uid="{00000000-0005-0000-0000-0000C3100000}"/>
    <cellStyle name="好_2006年22湖南_省级财力12.12 2" xfId="4044" xr:uid="{00000000-0005-0000-0000-000008100000}"/>
    <cellStyle name="好_2006年27重庆" xfId="3285" xr:uid="{00000000-0005-0000-0000-0000110D0000}"/>
    <cellStyle name="好_2006年27重庆 2" xfId="4232" xr:uid="{00000000-0005-0000-0000-0000C4100000}"/>
    <cellStyle name="好_2006年27重庆 2 2" xfId="4234" xr:uid="{00000000-0005-0000-0000-0000C6100000}"/>
    <cellStyle name="好_2006年27重庆_2014省级收入12.2（更新后）" xfId="3103" xr:uid="{00000000-0005-0000-0000-00005B0C0000}"/>
    <cellStyle name="好_2006年27重庆_2014省级收入12.2（更新后） 2" xfId="4235" xr:uid="{00000000-0005-0000-0000-0000C7100000}"/>
    <cellStyle name="好_2006年27重庆_2014省级收入及财力12.12（更新后）" xfId="2812" xr:uid="{00000000-0005-0000-0000-0000380B0000}"/>
    <cellStyle name="好_2006年27重庆_2014省级收入及财力12.12（更新后） 2" xfId="2491" xr:uid="{00000000-0005-0000-0000-0000F7090000}"/>
    <cellStyle name="好_2006年27重庆_财力性转移支付2010年预算参考数" xfId="4236" xr:uid="{00000000-0005-0000-0000-0000C8100000}"/>
    <cellStyle name="好_2006年27重庆_财力性转移支付2010年预算参考数 2" xfId="313" xr:uid="{00000000-0005-0000-0000-00006A010000}"/>
    <cellStyle name="好_2006年27重庆_省级财力12.12" xfId="4237" xr:uid="{00000000-0005-0000-0000-0000C9100000}"/>
    <cellStyle name="好_2006年27重庆_省级财力12.12 2" xfId="2897" xr:uid="{00000000-0005-0000-0000-00008D0B0000}"/>
    <cellStyle name="好_2006年28四川" xfId="4238" xr:uid="{00000000-0005-0000-0000-0000CA100000}"/>
    <cellStyle name="好_2006年28四川 2" xfId="4239" xr:uid="{00000000-0005-0000-0000-0000CB100000}"/>
    <cellStyle name="好_2006年28四川 2 2" xfId="4016" xr:uid="{00000000-0005-0000-0000-0000EC0F0000}"/>
    <cellStyle name="好_2006年28四川_2014省级收入12.2（更新后）" xfId="4241" xr:uid="{00000000-0005-0000-0000-0000CD100000}"/>
    <cellStyle name="好_2006年28四川_2014省级收入12.2（更新后） 2" xfId="1546" xr:uid="{00000000-0005-0000-0000-000044060000}"/>
    <cellStyle name="好_2006年28四川_2014省级收入及财力12.12（更新后）" xfId="1767" xr:uid="{00000000-0005-0000-0000-000023070000}"/>
    <cellStyle name="好_2006年28四川_2014省级收入及财力12.12（更新后） 2" xfId="1930" xr:uid="{00000000-0005-0000-0000-0000C6070000}"/>
    <cellStyle name="好_2006年28四川_财力性转移支付2010年预算参考数" xfId="742" xr:uid="{00000000-0005-0000-0000-000018030000}"/>
    <cellStyle name="好_2006年28四川_财力性转移支付2010年预算参考数 2" xfId="4184" xr:uid="{00000000-0005-0000-0000-000094100000}"/>
    <cellStyle name="好_2006年28四川_省级财力12.12" xfId="4243" xr:uid="{00000000-0005-0000-0000-0000CF100000}"/>
    <cellStyle name="好_2006年28四川_省级财力12.12 2" xfId="284" xr:uid="{00000000-0005-0000-0000-00004D010000}"/>
    <cellStyle name="好_2006年30云南" xfId="4244" xr:uid="{00000000-0005-0000-0000-0000D0100000}"/>
    <cellStyle name="好_2006年30云南 2" xfId="4245" xr:uid="{00000000-0005-0000-0000-0000D1100000}"/>
    <cellStyle name="好_2006年30云南 2 2" xfId="4153" xr:uid="{00000000-0005-0000-0000-000075100000}"/>
    <cellStyle name="好_2006年33甘肃" xfId="849" xr:uid="{00000000-0005-0000-0000-000084030000}"/>
    <cellStyle name="好_2006年33甘肃 2" xfId="4247" xr:uid="{00000000-0005-0000-0000-0000D3100000}"/>
    <cellStyle name="好_2006年34青海" xfId="689" xr:uid="{00000000-0005-0000-0000-0000E3020000}"/>
    <cellStyle name="好_2006年34青海 2" xfId="4248" xr:uid="{00000000-0005-0000-0000-0000D4100000}"/>
    <cellStyle name="好_2006年34青海 2 2" xfId="1809" xr:uid="{00000000-0005-0000-0000-00004D070000}"/>
    <cellStyle name="好_2006年34青海_2014省级收入12.2（更新后）" xfId="4249" xr:uid="{00000000-0005-0000-0000-0000D5100000}"/>
    <cellStyle name="好_2006年34青海_2014省级收入12.2（更新后） 2" xfId="2242" xr:uid="{00000000-0005-0000-0000-0000FE080000}"/>
    <cellStyle name="好_2006年34青海_2014省级收入及财力12.12（更新后）" xfId="4251" xr:uid="{00000000-0005-0000-0000-0000D7100000}"/>
    <cellStyle name="好_2006年34青海_2014省级收入及财力12.12（更新后） 2" xfId="486" xr:uid="{00000000-0005-0000-0000-000018020000}"/>
    <cellStyle name="好_2006年34青海_财力性转移支付2010年预算参考数" xfId="2654" xr:uid="{00000000-0005-0000-0000-00009A0A0000}"/>
    <cellStyle name="好_2006年34青海_财力性转移支付2010年预算参考数 2" xfId="3124" xr:uid="{00000000-0005-0000-0000-0000700C0000}"/>
    <cellStyle name="好_2006年34青海_省级财力12.12" xfId="3051" xr:uid="{00000000-0005-0000-0000-0000270C0000}"/>
    <cellStyle name="好_2006年34青海_省级财力12.12 2" xfId="3546" xr:uid="{00000000-0005-0000-0000-0000160E0000}"/>
    <cellStyle name="好_2006年全省财力计算表（中央、决算）" xfId="4252" xr:uid="{00000000-0005-0000-0000-0000D8100000}"/>
    <cellStyle name="好_2006年全省财力计算表（中央、决算） 2" xfId="673" xr:uid="{00000000-0005-0000-0000-0000D3020000}"/>
    <cellStyle name="好_2006年水利统计指标统计表" xfId="2595" xr:uid="{00000000-0005-0000-0000-00005F0A0000}"/>
    <cellStyle name="好_2006年水利统计指标统计表 2" xfId="3160" xr:uid="{00000000-0005-0000-0000-0000940C0000}"/>
    <cellStyle name="好_2006年水利统计指标统计表_2014省级收入12.2（更新后）" xfId="2047" xr:uid="{00000000-0005-0000-0000-00003B080000}"/>
    <cellStyle name="好_2006年水利统计指标统计表_2014省级收入12.2（更新后） 2" xfId="979" xr:uid="{00000000-0005-0000-0000-000008040000}"/>
    <cellStyle name="好_2006年水利统计指标统计表_2014省级收入及财力12.12（更新后）" xfId="4254" xr:uid="{00000000-0005-0000-0000-0000DA100000}"/>
    <cellStyle name="好_2006年水利统计指标统计表_2014省级收入及财力12.12（更新后） 2" xfId="4255" xr:uid="{00000000-0005-0000-0000-0000DB100000}"/>
    <cellStyle name="好_2006年水利统计指标统计表_财力性转移支付2010年预算参考数" xfId="2932" xr:uid="{00000000-0005-0000-0000-0000B00B0000}"/>
    <cellStyle name="好_2006年水利统计指标统计表_财力性转移支付2010年预算参考数 2" xfId="2737" xr:uid="{00000000-0005-0000-0000-0000ED0A0000}"/>
    <cellStyle name="好_2006年水利统计指标统计表_省级财力12.12" xfId="4256" xr:uid="{00000000-0005-0000-0000-0000DC100000}"/>
    <cellStyle name="好_2006年水利统计指标统计表_省级财力12.12 2" xfId="4062" xr:uid="{00000000-0005-0000-0000-00001A100000}"/>
    <cellStyle name="好_2007结算与财力(6.2)" xfId="4257" xr:uid="{00000000-0005-0000-0000-0000DD100000}"/>
    <cellStyle name="好_2007结算与财力(6.2)_2017年常委会" xfId="820" xr:uid="{00000000-0005-0000-0000-000067030000}"/>
    <cellStyle name="好_2007结算与财力(6.2)_基金汇总" xfId="4258" xr:uid="{00000000-0005-0000-0000-0000DE100000}"/>
    <cellStyle name="好_2007结算与财力(6.2)_收入汇总" xfId="4259" xr:uid="{00000000-0005-0000-0000-0000DF100000}"/>
    <cellStyle name="好_2007结算与财力(6.2)_支出汇总" xfId="4133" xr:uid="{00000000-0005-0000-0000-000061100000}"/>
    <cellStyle name="好_2007年结算已定项目对账单" xfId="4260" xr:uid="{00000000-0005-0000-0000-0000E0100000}"/>
    <cellStyle name="好_2007年结算已定项目对账单 2" xfId="546" xr:uid="{00000000-0005-0000-0000-000054020000}"/>
    <cellStyle name="好_2007年结算已定项目对账单 3" xfId="4261" xr:uid="{00000000-0005-0000-0000-0000E1100000}"/>
    <cellStyle name="好_2007年结算已定项目对账单_2013省级预算附表" xfId="1525" xr:uid="{00000000-0005-0000-0000-00002D060000}"/>
    <cellStyle name="好_2007年结算已定项目对账单_2013省级预算附表 2" xfId="3544" xr:uid="{00000000-0005-0000-0000-0000140E0000}"/>
    <cellStyle name="好_2007年结算已定项目对账单_2014省级收入12.2（更新后）" xfId="577" xr:uid="{00000000-0005-0000-0000-000073020000}"/>
    <cellStyle name="好_2007年结算已定项目对账单_2014省级收入12.2（更新后） 2" xfId="2929" xr:uid="{00000000-0005-0000-0000-0000AD0B0000}"/>
    <cellStyle name="好_2007年结算已定项目对账单_2014省级收入及财力12.12（更新后）" xfId="605" xr:uid="{00000000-0005-0000-0000-00008F020000}"/>
    <cellStyle name="好_2007年结算已定项目对账单_2014省级收入及财力12.12（更新后） 2" xfId="2988" xr:uid="{00000000-0005-0000-0000-0000E80B0000}"/>
    <cellStyle name="好_2007年结算已定项目对账单_2017年常委会" xfId="2705" xr:uid="{00000000-0005-0000-0000-0000CD0A0000}"/>
    <cellStyle name="好_2007年结算已定项目对账单_2017年预算草案（债务）" xfId="82" xr:uid="{00000000-0005-0000-0000-000082000000}"/>
    <cellStyle name="好_2007年结算已定项目对账单_附表1-6" xfId="3890" xr:uid="{00000000-0005-0000-0000-00006E0F0000}"/>
    <cellStyle name="好_2007年结算已定项目对账单_附表1-6 2" xfId="3892" xr:uid="{00000000-0005-0000-0000-0000700F0000}"/>
    <cellStyle name="好_2007年结算已定项目对账单_基金汇总" xfId="4263" xr:uid="{00000000-0005-0000-0000-0000E3100000}"/>
    <cellStyle name="好_2007年结算已定项目对账单_省级财力12.12" xfId="4264" xr:uid="{00000000-0005-0000-0000-0000E4100000}"/>
    <cellStyle name="好_2007年结算已定项目对账单_省级财力12.12 2" xfId="3410" xr:uid="{00000000-0005-0000-0000-00008E0D0000}"/>
    <cellStyle name="好_2007年结算已定项目对账单_收入汇总" xfId="4265" xr:uid="{00000000-0005-0000-0000-0000E5100000}"/>
    <cellStyle name="好_2007年结算已定项目对账单_支出汇总" xfId="4266" xr:uid="{00000000-0005-0000-0000-0000E6100000}"/>
    <cellStyle name="好_2007年收支情况及2008年收支预计表(汇总表)" xfId="2862" xr:uid="{00000000-0005-0000-0000-00006A0B0000}"/>
    <cellStyle name="好_2007年收支情况及2008年收支预计表(汇总表) 2" xfId="4267" xr:uid="{00000000-0005-0000-0000-0000E7100000}"/>
    <cellStyle name="好_2007年收支情况及2008年收支预计表(汇总表)_2014省级收入12.2（更新后）" xfId="4268" xr:uid="{00000000-0005-0000-0000-0000E8100000}"/>
    <cellStyle name="好_2007年收支情况及2008年收支预计表(汇总表)_2014省级收入12.2（更新后） 2" xfId="2025" xr:uid="{00000000-0005-0000-0000-000025080000}"/>
    <cellStyle name="好_2007年收支情况及2008年收支预计表(汇总表)_2014省级收入及财力12.12（更新后）" xfId="12" xr:uid="{00000000-0005-0000-0000-00003C000000}"/>
    <cellStyle name="好_2007年收支情况及2008年收支预计表(汇总表)_2014省级收入及财力12.12（更新后） 2" xfId="3882" xr:uid="{00000000-0005-0000-0000-0000660F0000}"/>
    <cellStyle name="好_2007年收支情况及2008年收支预计表(汇总表)_财力性转移支付2010年预算参考数" xfId="752" xr:uid="{00000000-0005-0000-0000-000022030000}"/>
    <cellStyle name="好_2007年收支情况及2008年收支预计表(汇总表)_财力性转移支付2010年预算参考数 2" xfId="4189" xr:uid="{00000000-0005-0000-0000-000099100000}"/>
    <cellStyle name="好_2007年收支情况及2008年收支预计表(汇总表)_省级财力12.12" xfId="1230" xr:uid="{00000000-0005-0000-0000-000004050000}"/>
    <cellStyle name="好_2007年收支情况及2008年收支预计表(汇总表)_省级财力12.12 2" xfId="4269" xr:uid="{00000000-0005-0000-0000-0000E9100000}"/>
    <cellStyle name="好_2007年一般预算支出剔除" xfId="2130" xr:uid="{00000000-0005-0000-0000-00008E080000}"/>
    <cellStyle name="好_2007年一般预算支出剔除 2" xfId="664" xr:uid="{00000000-0005-0000-0000-0000CA020000}"/>
    <cellStyle name="好_2007年一般预算支出剔除_2014省级收入12.2（更新后）" xfId="1514" xr:uid="{00000000-0005-0000-0000-000022060000}"/>
    <cellStyle name="好_2007年一般预算支出剔除_2014省级收入12.2（更新后） 2" xfId="4270" xr:uid="{00000000-0005-0000-0000-0000EA100000}"/>
    <cellStyle name="好_2007年一般预算支出剔除_2014省级收入及财力12.12（更新后）" xfId="4271" xr:uid="{00000000-0005-0000-0000-0000EB100000}"/>
    <cellStyle name="好_2007年一般预算支出剔除_2014省级收入及财力12.12（更新后） 2" xfId="4272" xr:uid="{00000000-0005-0000-0000-0000EC100000}"/>
    <cellStyle name="好_2007年一般预算支出剔除_财力性转移支付2010年预算参考数" xfId="2518" xr:uid="{00000000-0005-0000-0000-0000120A0000}"/>
    <cellStyle name="好_2007年一般预算支出剔除_财力性转移支付2010年预算参考数 2" xfId="2522" xr:uid="{00000000-0005-0000-0000-0000160A0000}"/>
    <cellStyle name="好_2007年一般预算支出剔除_省级财力12.12" xfId="4273" xr:uid="{00000000-0005-0000-0000-0000ED100000}"/>
    <cellStyle name="好_2007年一般预算支出剔除_省级财力12.12 2" xfId="3308" xr:uid="{00000000-0005-0000-0000-0000280D0000}"/>
    <cellStyle name="好_2007年中央财政与河南省财政年终决算结算单" xfId="4274" xr:uid="{00000000-0005-0000-0000-0000EE100000}"/>
    <cellStyle name="好_2007年中央财政与河南省财政年终决算结算单 2" xfId="515" xr:uid="{00000000-0005-0000-0000-000035020000}"/>
    <cellStyle name="好_2007年中央财政与河南省财政年终决算结算单 3" xfId="1117" xr:uid="{00000000-0005-0000-0000-000092040000}"/>
    <cellStyle name="好_2007年中央财政与河南省财政年终决算结算单_2013省级预算附表" xfId="1873" xr:uid="{00000000-0005-0000-0000-00008D070000}"/>
    <cellStyle name="好_2007年中央财政与河南省财政年终决算结算单_2013省级预算附表 2" xfId="1629" xr:uid="{00000000-0005-0000-0000-000099060000}"/>
    <cellStyle name="好_2007年中央财政与河南省财政年终决算结算单_2014省级收入12.2（更新后）" xfId="4275" xr:uid="{00000000-0005-0000-0000-0000EF100000}"/>
    <cellStyle name="好_2007年中央财政与河南省财政年终决算结算单_2014省级收入12.2（更新后） 2" xfId="4276" xr:uid="{00000000-0005-0000-0000-0000F0100000}"/>
    <cellStyle name="好_2007年中央财政与河南省财政年终决算结算单_2014省级收入及财力12.12（更新后）" xfId="765" xr:uid="{00000000-0005-0000-0000-00002F030000}"/>
    <cellStyle name="好_2007年中央财政与河南省财政年终决算结算单_2014省级收入及财力12.12（更新后） 2" xfId="3099" xr:uid="{00000000-0005-0000-0000-0000570C0000}"/>
    <cellStyle name="好_2007年中央财政与河南省财政年终决算结算单_2017年常委会" xfId="4277" xr:uid="{00000000-0005-0000-0000-0000F1100000}"/>
    <cellStyle name="好_2007年中央财政与河南省财政年终决算结算单_2017年预算草案（债务）" xfId="1755" xr:uid="{00000000-0005-0000-0000-000017070000}"/>
    <cellStyle name="好_2007年中央财政与河南省财政年终决算结算单_附表1-6" xfId="1537" xr:uid="{00000000-0005-0000-0000-00003A060000}"/>
    <cellStyle name="好_2007年中央财政与河南省财政年终决算结算单_附表1-6 2" xfId="4278" xr:uid="{00000000-0005-0000-0000-0000F2100000}"/>
    <cellStyle name="好_2007年中央财政与河南省财政年终决算结算单_基金汇总" xfId="4281" xr:uid="{00000000-0005-0000-0000-0000F5100000}"/>
    <cellStyle name="好_2007年中央财政与河南省财政年终决算结算单_省级财力12.12" xfId="4282" xr:uid="{00000000-0005-0000-0000-0000F6100000}"/>
    <cellStyle name="好_2007年中央财政与河南省财政年终决算结算单_省级财力12.12 2" xfId="670" xr:uid="{00000000-0005-0000-0000-0000D0020000}"/>
    <cellStyle name="好_2007年中央财政与河南省财政年终决算结算单_收入汇总" xfId="4283" xr:uid="{00000000-0005-0000-0000-0000F7100000}"/>
    <cellStyle name="好_2007年中央财政与河南省财政年终决算结算单_支出汇总" xfId="4284" xr:uid="{00000000-0005-0000-0000-0000F8100000}"/>
    <cellStyle name="好_2007一般预算支出口径剔除表" xfId="798" xr:uid="{00000000-0005-0000-0000-000051030000}"/>
    <cellStyle name="好_2007一般预算支出口径剔除表 2" xfId="3647" xr:uid="{00000000-0005-0000-0000-00007B0E0000}"/>
    <cellStyle name="好_2007一般预算支出口径剔除表_2014省级收入12.2（更新后）" xfId="3114" xr:uid="{00000000-0005-0000-0000-0000660C0000}"/>
    <cellStyle name="好_2007一般预算支出口径剔除表_2014省级收入12.2（更新后） 2" xfId="4286" xr:uid="{00000000-0005-0000-0000-0000FA100000}"/>
    <cellStyle name="好_2007一般预算支出口径剔除表_2014省级收入及财力12.12（更新后）" xfId="428" xr:uid="{00000000-0005-0000-0000-0000DE010000}"/>
    <cellStyle name="好_2007一般预算支出口径剔除表_2014省级收入及财力12.12（更新后） 2" xfId="2531" xr:uid="{00000000-0005-0000-0000-00001F0A0000}"/>
    <cellStyle name="好_2007一般预算支出口径剔除表_财力性转移支付2010年预算参考数" xfId="988" xr:uid="{00000000-0005-0000-0000-000011040000}"/>
    <cellStyle name="好_2007一般预算支出口径剔除表_财力性转移支付2010年预算参考数 2" xfId="2852" xr:uid="{00000000-0005-0000-0000-0000600B0000}"/>
    <cellStyle name="好_2007一般预算支出口径剔除表_省级财力12.12" xfId="2067" xr:uid="{00000000-0005-0000-0000-00004F080000}"/>
    <cellStyle name="好_2007一般预算支出口径剔除表_省级财力12.12 2" xfId="4288" xr:uid="{00000000-0005-0000-0000-0000FC100000}"/>
    <cellStyle name="好_2008计算资料（8月11日终稿）" xfId="4289" xr:uid="{00000000-0005-0000-0000-0000FD100000}"/>
    <cellStyle name="好_2008计算资料（8月11日终稿） 2" xfId="1829" xr:uid="{00000000-0005-0000-0000-000061070000}"/>
    <cellStyle name="好_2008计算资料（8月5）" xfId="4063" xr:uid="{00000000-0005-0000-0000-00001B100000}"/>
    <cellStyle name="好_2008结算与财力(最终)" xfId="4290" xr:uid="{00000000-0005-0000-0000-0000FE100000}"/>
    <cellStyle name="好_2008经常性收入" xfId="4292" xr:uid="{00000000-0005-0000-0000-000000110000}"/>
    <cellStyle name="好_2008经常性收入 2" xfId="4294" xr:uid="{00000000-0005-0000-0000-000002110000}"/>
    <cellStyle name="好_2008年财政收支预算草案(1.4)" xfId="4295" xr:uid="{00000000-0005-0000-0000-000003110000}"/>
    <cellStyle name="好_2008年财政收支预算草案(1.4) 2" xfId="1882" xr:uid="{00000000-0005-0000-0000-000096070000}"/>
    <cellStyle name="好_2008年财政收支预算草案(1.4) 3" xfId="3355" xr:uid="{00000000-0005-0000-0000-0000570D0000}"/>
    <cellStyle name="好_2008年财政收支预算草案(1.4)_2017年常委会" xfId="4298" xr:uid="{00000000-0005-0000-0000-000006110000}"/>
    <cellStyle name="好_2008年财政收支预算草案(1.4)_2017年预算草案（债务）" xfId="3019" xr:uid="{00000000-0005-0000-0000-0000070C0000}"/>
    <cellStyle name="好_2008年财政收支预算草案(1.4)_基金汇总" xfId="3899" xr:uid="{00000000-0005-0000-0000-0000770F0000}"/>
    <cellStyle name="好_2008年财政收支预算草案(1.4)_收入汇总" xfId="2366" xr:uid="{00000000-0005-0000-0000-00007A090000}"/>
    <cellStyle name="好_2008年财政收支预算草案(1.4)_支出汇总" xfId="3959" xr:uid="{00000000-0005-0000-0000-0000B30F0000}"/>
    <cellStyle name="好_2008年全省汇总收支计算表" xfId="4299" xr:uid="{00000000-0005-0000-0000-000007110000}"/>
    <cellStyle name="好_2008年全省汇总收支计算表 2" xfId="687" xr:uid="{00000000-0005-0000-0000-0000E1020000}"/>
    <cellStyle name="好_2008年全省汇总收支计算表_2014省级收入12.2（更新后）" xfId="852" xr:uid="{00000000-0005-0000-0000-000087030000}"/>
    <cellStyle name="好_2008年全省汇总收支计算表_2014省级收入12.2（更新后） 2" xfId="3702" xr:uid="{00000000-0005-0000-0000-0000B20E0000}"/>
    <cellStyle name="好_2008年全省汇总收支计算表_2014省级收入及财力12.12（更新后）" xfId="4300" xr:uid="{00000000-0005-0000-0000-000008110000}"/>
    <cellStyle name="好_2008年全省汇总收支计算表_2014省级收入及财力12.12（更新后） 2" xfId="4301" xr:uid="{00000000-0005-0000-0000-000009110000}"/>
    <cellStyle name="好_2008年全省汇总收支计算表_财力性转移支付2010年预算参考数" xfId="4302" xr:uid="{00000000-0005-0000-0000-00000A110000}"/>
    <cellStyle name="好_2008年全省汇总收支计算表_财力性转移支付2010年预算参考数 2" xfId="21" xr:uid="{00000000-0005-0000-0000-000045000000}"/>
    <cellStyle name="好_2008年全省汇总收支计算表_省级财力12.12" xfId="4304" xr:uid="{00000000-0005-0000-0000-00000C110000}"/>
    <cellStyle name="好_2008年全省汇总收支计算表_省级财力12.12 2" xfId="4305" xr:uid="{00000000-0005-0000-0000-00000D110000}"/>
    <cellStyle name="好_2008年全省人员信息" xfId="3792" xr:uid="{00000000-0005-0000-0000-00000C0F0000}"/>
    <cellStyle name="好_2008年全省人员信息 2" xfId="4306" xr:uid="{00000000-0005-0000-0000-00000E110000}"/>
    <cellStyle name="好_2008年一般预算支出预计" xfId="4307" xr:uid="{00000000-0005-0000-0000-00000F110000}"/>
    <cellStyle name="好_2008年一般预算支出预计 2" xfId="258" xr:uid="{00000000-0005-0000-0000-000033010000}"/>
    <cellStyle name="好_2008年预计支出与2007年对比" xfId="3222" xr:uid="{00000000-0005-0000-0000-0000D20C0000}"/>
    <cellStyle name="好_2008年预计支出与2007年对比 2" xfId="4308" xr:uid="{00000000-0005-0000-0000-000010110000}"/>
    <cellStyle name="好_2008年支出调整" xfId="3743" xr:uid="{00000000-0005-0000-0000-0000DB0E0000}"/>
    <cellStyle name="好_2008年支出调整 2" xfId="3745" xr:uid="{00000000-0005-0000-0000-0000DD0E0000}"/>
    <cellStyle name="好_2008年支出调整_2014省级收入12.2（更新后）" xfId="3357" xr:uid="{00000000-0005-0000-0000-0000590D0000}"/>
    <cellStyle name="好_2008年支出调整_2014省级收入12.2（更新后） 2" xfId="1184" xr:uid="{00000000-0005-0000-0000-0000D6040000}"/>
    <cellStyle name="好_2008年支出调整_2014省级收入及财力12.12（更新后）" xfId="4310" xr:uid="{00000000-0005-0000-0000-000012110000}"/>
    <cellStyle name="好_2008年支出调整_2014省级收入及财力12.12（更新后） 2" xfId="2089" xr:uid="{00000000-0005-0000-0000-000065080000}"/>
    <cellStyle name="好_2008年支出调整_财力性转移支付2010年预算参考数" xfId="4311" xr:uid="{00000000-0005-0000-0000-000013110000}"/>
    <cellStyle name="好_2008年支出调整_财力性转移支付2010年预算参考数 2" xfId="524" xr:uid="{00000000-0005-0000-0000-00003E020000}"/>
    <cellStyle name="好_2008年支出调整_省级财力12.12" xfId="2646" xr:uid="{00000000-0005-0000-0000-0000920A0000}"/>
    <cellStyle name="好_2008年支出调整_省级财力12.12 2" xfId="3700" xr:uid="{00000000-0005-0000-0000-0000B00E0000}"/>
    <cellStyle name="好_2008年支出核定" xfId="3196" xr:uid="{00000000-0005-0000-0000-0000B80C0000}"/>
    <cellStyle name="好_2008年支出核定 2" xfId="2428" xr:uid="{00000000-0005-0000-0000-0000B8090000}"/>
    <cellStyle name="好_2009年财力测算情况11.19" xfId="4312" xr:uid="{00000000-0005-0000-0000-000014110000}"/>
    <cellStyle name="好_2009年财力测算情况11.19_2017年常委会" xfId="2921" xr:uid="{00000000-0005-0000-0000-0000A50B0000}"/>
    <cellStyle name="好_2009年财力测算情况11.19_基金汇总" xfId="4313" xr:uid="{00000000-0005-0000-0000-000015110000}"/>
    <cellStyle name="好_2009年财力测算情况11.19_收入汇总" xfId="4026" xr:uid="{00000000-0005-0000-0000-0000F60F0000}"/>
    <cellStyle name="好_2009年财力测算情况11.19_支出汇总" xfId="1800" xr:uid="{00000000-0005-0000-0000-000044070000}"/>
    <cellStyle name="好_2009年结算（最终）" xfId="3428" xr:uid="{00000000-0005-0000-0000-0000A00D0000}"/>
    <cellStyle name="好_2009年结算（最终）_2017年常委会" xfId="878" xr:uid="{00000000-0005-0000-0000-0000A1030000}"/>
    <cellStyle name="好_2009年结算（最终）_基金汇总" xfId="4048" xr:uid="{00000000-0005-0000-0000-00000C100000}"/>
    <cellStyle name="好_2009年结算（最终）_收入汇总" xfId="2465" xr:uid="{00000000-0005-0000-0000-0000DD090000}"/>
    <cellStyle name="好_2009年结算（最终）_支出汇总" xfId="4316" xr:uid="{00000000-0005-0000-0000-000018110000}"/>
    <cellStyle name="好_2009年省对市县转移支付测算表(9.27)" xfId="1075" xr:uid="{00000000-0005-0000-0000-000068040000}"/>
    <cellStyle name="好_2009年省对市县转移支付测算表(9.27) 2" xfId="1197" xr:uid="{00000000-0005-0000-0000-0000E3040000}"/>
    <cellStyle name="好_2009年省对市县转移支付测算表(9.27) 2 2" xfId="935" xr:uid="{00000000-0005-0000-0000-0000DC030000}"/>
    <cellStyle name="好_2009年省对市县转移支付测算表(9.27)_2014省级收入12.2（更新后）" xfId="4317" xr:uid="{00000000-0005-0000-0000-000019110000}"/>
    <cellStyle name="好_2009年省对市县转移支付测算表(9.27)_2014省级收入12.2（更新后） 2" xfId="4318" xr:uid="{00000000-0005-0000-0000-00001A110000}"/>
    <cellStyle name="好_2009年省对市县转移支付测算表(9.27)_2014省级收入及财力12.12（更新后）" xfId="3500" xr:uid="{00000000-0005-0000-0000-0000E80D0000}"/>
    <cellStyle name="好_2009年省对市县转移支付测算表(9.27)_2014省级收入及财力12.12（更新后） 2" xfId="3502" xr:uid="{00000000-0005-0000-0000-0000EA0D0000}"/>
    <cellStyle name="好_2009年省对市县转移支付测算表(9.27)_省级财力12.12" xfId="3864" xr:uid="{00000000-0005-0000-0000-0000540F0000}"/>
    <cellStyle name="好_2009年省对市县转移支付测算表(9.27)_省级财力12.12 2" xfId="2493" xr:uid="{00000000-0005-0000-0000-0000F9090000}"/>
    <cellStyle name="好_2009年省与市县结算（最终）" xfId="4319" xr:uid="{00000000-0005-0000-0000-00001B110000}"/>
    <cellStyle name="好_2009年省与市县结算（最终） 2" xfId="4320" xr:uid="{00000000-0005-0000-0000-00001C110000}"/>
    <cellStyle name="好_2009全省决算表（批复后）" xfId="681" xr:uid="{00000000-0005-0000-0000-0000DB020000}"/>
    <cellStyle name="好_2010.10.30" xfId="2226" xr:uid="{00000000-0005-0000-0000-0000EE080000}"/>
    <cellStyle name="好_2010年 - 现金预算 v.2 170909（华润燃气）" xfId="4321" xr:uid="{00000000-0005-0000-0000-00001D110000}"/>
    <cellStyle name="好_2010年全省供养人员" xfId="1431" xr:uid="{00000000-0005-0000-0000-0000CF050000}"/>
    <cellStyle name="好_2010年收入预测表（20091218)）" xfId="4322" xr:uid="{00000000-0005-0000-0000-00001E110000}"/>
    <cellStyle name="好_2010年收入预测表（20091218)）_2017年常委会" xfId="4240" xr:uid="{00000000-0005-0000-0000-0000CC100000}"/>
    <cellStyle name="好_2010年收入预测表（20091218)）_基金汇总" xfId="4324" xr:uid="{00000000-0005-0000-0000-000020110000}"/>
    <cellStyle name="好_2010年收入预测表（20091218)）_收入汇总" xfId="4326" xr:uid="{00000000-0005-0000-0000-000022110000}"/>
    <cellStyle name="好_2010年收入预测表（20091218)）_支出汇总" xfId="1440" xr:uid="{00000000-0005-0000-0000-0000D8050000}"/>
    <cellStyle name="好_2010年收入预测表（20091219)）" xfId="2680" xr:uid="{00000000-0005-0000-0000-0000B40A0000}"/>
    <cellStyle name="好_2010年收入预测表（20091219)）_2017年常委会" xfId="4327" xr:uid="{00000000-0005-0000-0000-000023110000}"/>
    <cellStyle name="好_2010年收入预测表（20091219)）_基金汇总" xfId="4329" xr:uid="{00000000-0005-0000-0000-000025110000}"/>
    <cellStyle name="好_2010年收入预测表（20091219)）_收入汇总" xfId="3616" xr:uid="{00000000-0005-0000-0000-00005C0E0000}"/>
    <cellStyle name="好_2010年收入预测表（20091219)）_支出汇总" xfId="2461" xr:uid="{00000000-0005-0000-0000-0000D9090000}"/>
    <cellStyle name="好_2010年收入预测表（20091230)）" xfId="1305" xr:uid="{00000000-0005-0000-0000-000051050000}"/>
    <cellStyle name="好_2010年收入预测表（20091230)）_2017年常委会" xfId="1107" xr:uid="{00000000-0005-0000-0000-000088040000}"/>
    <cellStyle name="好_2010年收入预测表（20091230)）_基金汇总" xfId="3735" xr:uid="{00000000-0005-0000-0000-0000D30E0000}"/>
    <cellStyle name="好_2010年收入预测表（20091230)）_收入汇总" xfId="4330" xr:uid="{00000000-0005-0000-0000-000026110000}"/>
    <cellStyle name="好_2010年收入预测表（20091230)）_支出汇总" xfId="4331" xr:uid="{00000000-0005-0000-0000-000027110000}"/>
    <cellStyle name="好_2010省对市县转移支付测算表(10-21）" xfId="4332" xr:uid="{00000000-0005-0000-0000-000028110000}"/>
    <cellStyle name="好_2010省对市县转移支付测算表(10-21） 2" xfId="3169" xr:uid="{00000000-0005-0000-0000-00009D0C0000}"/>
    <cellStyle name="好_2010省对市县转移支付测算表(10-21） 2 2" xfId="3171" xr:uid="{00000000-0005-0000-0000-00009F0C0000}"/>
    <cellStyle name="好_2010省对市县转移支付测算表(10-21）_2014省级收入12.2（更新后）" xfId="3515" xr:uid="{00000000-0005-0000-0000-0000F70D0000}"/>
    <cellStyle name="好_2010省对市县转移支付测算表(10-21）_2014省级收入12.2（更新后） 2" xfId="3031" xr:uid="{00000000-0005-0000-0000-0000130C0000}"/>
    <cellStyle name="好_2010省对市县转移支付测算表(10-21）_2014省级收入及财力12.12（更新后）" xfId="4333" xr:uid="{00000000-0005-0000-0000-000029110000}"/>
    <cellStyle name="好_2010省对市县转移支付测算表(10-21）_2014省级收入及财力12.12（更新后） 2" xfId="4334" xr:uid="{00000000-0005-0000-0000-00002A110000}"/>
    <cellStyle name="好_2010省对市县转移支付测算表(10-21）_省级财力12.12" xfId="3752" xr:uid="{00000000-0005-0000-0000-0000E40E0000}"/>
    <cellStyle name="好_2010省对市县转移支付测算表(10-21）_省级财力12.12 2" xfId="4335" xr:uid="{00000000-0005-0000-0000-00002B110000}"/>
    <cellStyle name="好_2010省级行政性收费专项收入批复" xfId="4336" xr:uid="{00000000-0005-0000-0000-00002C110000}"/>
    <cellStyle name="好_2010省级行政性收费专项收入批复_2017年常委会" xfId="4337" xr:uid="{00000000-0005-0000-0000-00002D110000}"/>
    <cellStyle name="好_2010省级行政性收费专项收入批复_基金汇总" xfId="4338" xr:uid="{00000000-0005-0000-0000-00002E110000}"/>
    <cellStyle name="好_2010省级行政性收费专项收入批复_收入汇总" xfId="4339" xr:uid="{00000000-0005-0000-0000-00002F110000}"/>
    <cellStyle name="好_2010省级行政性收费专项收入批复_支出汇总" xfId="2254" xr:uid="{00000000-0005-0000-0000-00000A090000}"/>
    <cellStyle name="好_20111127汇报附表（8张）" xfId="4341" xr:uid="{00000000-0005-0000-0000-000031110000}"/>
    <cellStyle name="好_20111127汇报附表（8张）_2017年常委会" xfId="4343" xr:uid="{00000000-0005-0000-0000-000033110000}"/>
    <cellStyle name="好_20111127汇报附表（8张）_基金汇总" xfId="3026" xr:uid="{00000000-0005-0000-0000-00000E0C0000}"/>
    <cellStyle name="好_20111127汇报附表（8张）_收入汇总" xfId="424" xr:uid="{00000000-0005-0000-0000-0000D9010000}"/>
    <cellStyle name="好_20111127汇报附表（8张）_支出汇总" xfId="4344" xr:uid="{00000000-0005-0000-0000-000034110000}"/>
    <cellStyle name="好_2011年财政收支预算草案2011.1.14" xfId="4345" xr:uid="{00000000-0005-0000-0000-000035110000}"/>
    <cellStyle name="好_2011年全省及省级预计12-31" xfId="4348" xr:uid="{00000000-0005-0000-0000-000038110000}"/>
    <cellStyle name="好_2011年全省及省级预计2011-12-12" xfId="3416" xr:uid="{00000000-0005-0000-0000-0000940D0000}"/>
    <cellStyle name="好_2011年全省及省级预计2011-12-12_2017年常委会" xfId="937" xr:uid="{00000000-0005-0000-0000-0000DE030000}"/>
    <cellStyle name="好_2011年全省及省级预计2011-12-12_基金汇总" xfId="977" xr:uid="{00000000-0005-0000-0000-000006040000}"/>
    <cellStyle name="好_2011年全省及省级预计2011-12-12_收入汇总" xfId="4092" xr:uid="{00000000-0005-0000-0000-000038100000}"/>
    <cellStyle name="好_2011年全省及省级预计2011-12-12_支出汇总" xfId="4349" xr:uid="{00000000-0005-0000-0000-000039110000}"/>
    <cellStyle name="好_2011年预算表格2010.12.9" xfId="4351" xr:uid="{00000000-0005-0000-0000-00003B110000}"/>
    <cellStyle name="好_2011年预算表格2010.12.9 2" xfId="1578" xr:uid="{00000000-0005-0000-0000-000066060000}"/>
    <cellStyle name="好_2011年预算表格2010.12.9 3" xfId="858" xr:uid="{00000000-0005-0000-0000-00008D030000}"/>
    <cellStyle name="好_2011年预算表格2010.12.9_2013省级预算附表" xfId="2840" xr:uid="{00000000-0005-0000-0000-0000540B0000}"/>
    <cellStyle name="好_2011年预算表格2010.12.9_2013省级预算附表 2" xfId="2842" xr:uid="{00000000-0005-0000-0000-0000560B0000}"/>
    <cellStyle name="好_2011年预算表格2010.12.9_2014省级收入12.2（更新后）" xfId="4352" xr:uid="{00000000-0005-0000-0000-00003C110000}"/>
    <cellStyle name="好_2011年预算表格2010.12.9_2014省级收入12.2（更新后） 2" xfId="4354" xr:uid="{00000000-0005-0000-0000-00003E110000}"/>
    <cellStyle name="好_2011年预算表格2010.12.9_2014省级收入及财力12.12（更新后）" xfId="143" xr:uid="{00000000-0005-0000-0000-0000BF000000}"/>
    <cellStyle name="好_2011年预算表格2010.12.9_2014省级收入及财力12.12（更新后） 2" xfId="1156" xr:uid="{00000000-0005-0000-0000-0000B9040000}"/>
    <cellStyle name="好_2011年预算表格2010.12.9_2017年常委会" xfId="748" xr:uid="{00000000-0005-0000-0000-00001E030000}"/>
    <cellStyle name="好_2011年预算表格2010.12.9_2017年预算草案（债务）" xfId="4355" xr:uid="{00000000-0005-0000-0000-00003F110000}"/>
    <cellStyle name="好_2011年预算表格2010.12.9_附表1-6" xfId="64" xr:uid="{00000000-0005-0000-0000-000070000000}"/>
    <cellStyle name="好_2011年预算表格2010.12.9_附表1-6 2" xfId="4357" xr:uid="{00000000-0005-0000-0000-000041110000}"/>
    <cellStyle name="好_2011年预算表格2010.12.9_基金汇总" xfId="3942" xr:uid="{00000000-0005-0000-0000-0000A20F0000}"/>
    <cellStyle name="好_2011年预算表格2010.12.9_省级财力12.12" xfId="1794" xr:uid="{00000000-0005-0000-0000-00003E070000}"/>
    <cellStyle name="好_2011年预算表格2010.12.9_省级财力12.12 2" xfId="2916" xr:uid="{00000000-0005-0000-0000-0000A00B0000}"/>
    <cellStyle name="好_2011年预算表格2010.12.9_收入汇总" xfId="2368" xr:uid="{00000000-0005-0000-0000-00007C090000}"/>
    <cellStyle name="好_2011年预算表格2010.12.9_支出汇总" xfId="3560" xr:uid="{00000000-0005-0000-0000-0000240E0000}"/>
    <cellStyle name="好_2011年预算大表11-26" xfId="2777" xr:uid="{00000000-0005-0000-0000-0000150B0000}"/>
    <cellStyle name="好_2011年预算大表11-26 2" xfId="4358" xr:uid="{00000000-0005-0000-0000-000042110000}"/>
    <cellStyle name="好_2011年预算大表11-26 3" xfId="3851" xr:uid="{00000000-0005-0000-0000-0000470F0000}"/>
    <cellStyle name="好_2011年预算大表11-26_2017年常委会" xfId="26" xr:uid="{00000000-0005-0000-0000-00004A000000}"/>
    <cellStyle name="好_2011年预算大表11-26_2017年预算草案（债务）" xfId="3777" xr:uid="{00000000-0005-0000-0000-0000FD0E0000}"/>
    <cellStyle name="好_2011年预算大表11-26_基金汇总" xfId="278" xr:uid="{00000000-0005-0000-0000-000047010000}"/>
    <cellStyle name="好_2011年预算大表11-26_收入汇总" xfId="2058" xr:uid="{00000000-0005-0000-0000-000046080000}"/>
    <cellStyle name="好_2011年预算大表11-26_支出汇总" xfId="4359" xr:uid="{00000000-0005-0000-0000-000043110000}"/>
    <cellStyle name="好_2011省级预算公开2011.1.24" xfId="4360" xr:uid="{00000000-0005-0000-0000-000044110000}"/>
    <cellStyle name="好_2012-2013年经常性收入预测（1.1新口径）" xfId="3652" xr:uid="{00000000-0005-0000-0000-0000800E0000}"/>
    <cellStyle name="好_2012年国有资本经营预算收支总表" xfId="927" xr:uid="{00000000-0005-0000-0000-0000D3030000}"/>
    <cellStyle name="好_2012年国有资本经营预算收支总表 2" xfId="4363" xr:uid="{00000000-0005-0000-0000-000047110000}"/>
    <cellStyle name="好_2012年结算与财力5.3" xfId="4365" xr:uid="{00000000-0005-0000-0000-000049110000}"/>
    <cellStyle name="好_2012年结余使用" xfId="2883" xr:uid="{00000000-0005-0000-0000-00007F0B0000}"/>
    <cellStyle name="好_2012年结余使用 2" xfId="2599" xr:uid="{00000000-0005-0000-0000-0000630A0000}"/>
    <cellStyle name="好_2012年省级平衡表" xfId="1766" xr:uid="{00000000-0005-0000-0000-000022070000}"/>
    <cellStyle name="好_2012年省级平衡表 2" xfId="1931" xr:uid="{00000000-0005-0000-0000-0000C7070000}"/>
    <cellStyle name="好_2012年省级平衡简表（用）" xfId="2393" xr:uid="{00000000-0005-0000-0000-000095090000}"/>
    <cellStyle name="好_2012年省级平衡简表（用） 2" xfId="1322" xr:uid="{00000000-0005-0000-0000-000062050000}"/>
    <cellStyle name="好_2012年省级一般预算收入计划" xfId="2693" xr:uid="{00000000-0005-0000-0000-0000C10A0000}"/>
    <cellStyle name="好_2013省级预算附表" xfId="1596" xr:uid="{00000000-0005-0000-0000-000078060000}"/>
    <cellStyle name="好_2013省级预算附表 2" xfId="4366" xr:uid="{00000000-0005-0000-0000-00004A110000}"/>
    <cellStyle name="好_20140228114517645" xfId="4367" xr:uid="{00000000-0005-0000-0000-00004B110000}"/>
    <cellStyle name="好_2014年12月财政月报" xfId="2925" xr:uid="{00000000-0005-0000-0000-0000A90B0000}"/>
    <cellStyle name="好_20160105省级2016年预算情况表（最新）" xfId="1797" xr:uid="{00000000-0005-0000-0000-000041070000}"/>
    <cellStyle name="好_20160105省级2016年预算情况表（最新） 2" xfId="2914" xr:uid="{00000000-0005-0000-0000-00009E0B0000}"/>
    <cellStyle name="好_20160105省级2016年预算情况表（最新） 3" xfId="4368" xr:uid="{00000000-0005-0000-0000-00004C110000}"/>
    <cellStyle name="好_20160105省级2016年预算情况表（最新）_2017年预算草案（债务）" xfId="4328" xr:uid="{00000000-0005-0000-0000-000024110000}"/>
    <cellStyle name="好_20160105省级2016年预算情况表（最新）_基金汇总" xfId="2005" xr:uid="{00000000-0005-0000-0000-000011080000}"/>
    <cellStyle name="好_20160105省级2016年预算情况表（最新）_收入汇总" xfId="3939" xr:uid="{00000000-0005-0000-0000-00009F0F0000}"/>
    <cellStyle name="好_20160105省级2016年预算情况表（最新）_支出汇总" xfId="617" xr:uid="{00000000-0005-0000-0000-00009B020000}"/>
    <cellStyle name="好_20161017---核定基数定表" xfId="4369" xr:uid="{00000000-0005-0000-0000-00004D110000}"/>
    <cellStyle name="好_20161017---核定基数定表 2" xfId="4370" xr:uid="{00000000-0005-0000-0000-00004E110000}"/>
    <cellStyle name="好_2016-2017全省国资预算" xfId="3046" xr:uid="{00000000-0005-0000-0000-0000220C0000}"/>
    <cellStyle name="好_2016-2017全省国资预算 2" xfId="341" xr:uid="{00000000-0005-0000-0000-000086010000}"/>
    <cellStyle name="好_2016年财政专项清理表" xfId="4371" xr:uid="{00000000-0005-0000-0000-00004F110000}"/>
    <cellStyle name="好_2016年财政专项清理表 2" xfId="2299" xr:uid="{00000000-0005-0000-0000-000037090000}"/>
    <cellStyle name="好_2016年财政总决算生成表全套0417 -平衡表" xfId="3583" xr:uid="{00000000-0005-0000-0000-00003B0E0000}"/>
    <cellStyle name="好_2016年财政总决算生成表全套0417 -平衡表 2" xfId="4372" xr:uid="{00000000-0005-0000-0000-000050110000}"/>
    <cellStyle name="好_2016年结算与财力5.17" xfId="4207" xr:uid="{00000000-0005-0000-0000-0000AB100000}"/>
    <cellStyle name="好_2016年预算表格（公式）" xfId="717" xr:uid="{00000000-0005-0000-0000-0000FF020000}"/>
    <cellStyle name="好_2016年预算表格（公式） 2" xfId="901" xr:uid="{00000000-0005-0000-0000-0000B9030000}"/>
    <cellStyle name="好_2016年中原银行税收基数短收市县负担情况表" xfId="4375" xr:uid="{00000000-0005-0000-0000-000053110000}"/>
    <cellStyle name="好_2016年中原银行税收基数短收市县负担情况表 2" xfId="3078" xr:uid="{00000000-0005-0000-0000-0000420C0000}"/>
    <cellStyle name="好_2016省级收入1.3" xfId="1543" xr:uid="{00000000-0005-0000-0000-000040060000}"/>
    <cellStyle name="好_2016省级收入1.3 2" xfId="3362" xr:uid="{00000000-0005-0000-0000-00005E0D0000}"/>
    <cellStyle name="好_20170103省级2017年预算情况表" xfId="4377" xr:uid="{00000000-0005-0000-0000-000055110000}"/>
    <cellStyle name="好_20170103省级2017年预算情况表 2" xfId="4378" xr:uid="{00000000-0005-0000-0000-000056110000}"/>
    <cellStyle name="好_20171126--2018年省级收入预算（打印）" xfId="592" xr:uid="{00000000-0005-0000-0000-000082020000}"/>
    <cellStyle name="好_20171126--2018年省级收入预算（打印） 2" xfId="601" xr:uid="{00000000-0005-0000-0000-00008B020000}"/>
    <cellStyle name="好_2017年常委会" xfId="1726" xr:uid="{00000000-0005-0000-0000-0000FA060000}"/>
    <cellStyle name="好_2017年预算草案（债务）" xfId="4379" xr:uid="{00000000-0005-0000-0000-000057110000}"/>
    <cellStyle name="好_20河南" xfId="1341" xr:uid="{00000000-0005-0000-0000-000075050000}"/>
    <cellStyle name="好_20河南 2" xfId="4054" xr:uid="{00000000-0005-0000-0000-000012100000}"/>
    <cellStyle name="好_20河南(财政部2010年县级基本财力测算数据)" xfId="906" xr:uid="{00000000-0005-0000-0000-0000BE030000}"/>
    <cellStyle name="好_20河南(财政部2010年县级基本财力测算数据) 2" xfId="148" xr:uid="{00000000-0005-0000-0000-0000C4000000}"/>
    <cellStyle name="好_20河南(财政部2010年县级基本财力测算数据)_2014省级收入12.2（更新后）" xfId="1331" xr:uid="{00000000-0005-0000-0000-00006B050000}"/>
    <cellStyle name="好_20河南(财政部2010年县级基本财力测算数据)_2014省级收入12.2（更新后） 2" xfId="2751" xr:uid="{00000000-0005-0000-0000-0000FB0A0000}"/>
    <cellStyle name="好_20河南(财政部2010年县级基本财力测算数据)_2014省级收入及财力12.12（更新后）" xfId="4229" xr:uid="{00000000-0005-0000-0000-0000C1100000}"/>
    <cellStyle name="好_20河南(财政部2010年县级基本财力测算数据)_2014省级收入及财力12.12（更新后） 2" xfId="1693" xr:uid="{00000000-0005-0000-0000-0000D9060000}"/>
    <cellStyle name="好_20河南(财政部2010年县级基本财力测算数据)_省级财力12.12" xfId="4380" xr:uid="{00000000-0005-0000-0000-000058110000}"/>
    <cellStyle name="好_20河南(财政部2010年县级基本财力测算数据)_省级财力12.12 2" xfId="4381" xr:uid="{00000000-0005-0000-0000-000059110000}"/>
    <cellStyle name="好_20河南_2014省级收入12.2（更新后）" xfId="4291" xr:uid="{00000000-0005-0000-0000-0000FF100000}"/>
    <cellStyle name="好_20河南_2014省级收入12.2（更新后） 2" xfId="4293" xr:uid="{00000000-0005-0000-0000-000001110000}"/>
    <cellStyle name="好_20河南_2014省级收入及财力12.12（更新后）" xfId="4382" xr:uid="{00000000-0005-0000-0000-00005A110000}"/>
    <cellStyle name="好_20河南_2014省级收入及财力12.12（更新后） 2" xfId="4383" xr:uid="{00000000-0005-0000-0000-00005B110000}"/>
    <cellStyle name="好_20河南_财力性转移支付2010年预算参考数" xfId="4385" xr:uid="{00000000-0005-0000-0000-00005D110000}"/>
    <cellStyle name="好_20河南_财力性转移支付2010年预算参考数 2" xfId="2986" xr:uid="{00000000-0005-0000-0000-0000E60B0000}"/>
    <cellStyle name="好_20河南_省级财力12.12" xfId="1575" xr:uid="{00000000-0005-0000-0000-000063060000}"/>
    <cellStyle name="好_20河南_省级财力12.12 2" xfId="4386" xr:uid="{00000000-0005-0000-0000-00005E110000}"/>
    <cellStyle name="好_20河南省" xfId="4387" xr:uid="{00000000-0005-0000-0000-00005F110000}"/>
    <cellStyle name="好_20河南省 2" xfId="1116" xr:uid="{00000000-0005-0000-0000-000091040000}"/>
    <cellStyle name="好_21.2017年全省基金收入" xfId="4242" xr:uid="{00000000-0005-0000-0000-0000CE100000}"/>
    <cellStyle name="好_21.2017年全省基金收入 2" xfId="286" xr:uid="{00000000-0005-0000-0000-00004F010000}"/>
    <cellStyle name="好_22.2017年全省基金支出" xfId="4220" xr:uid="{00000000-0005-0000-0000-0000B8100000}"/>
    <cellStyle name="好_22.2017年全省基金支出 2" xfId="2672" xr:uid="{00000000-0005-0000-0000-0000AC0A0000}"/>
    <cellStyle name="好_22湖南" xfId="2961" xr:uid="{00000000-0005-0000-0000-0000CD0B0000}"/>
    <cellStyle name="好_22湖南 2" xfId="2963" xr:uid="{00000000-0005-0000-0000-0000CF0B0000}"/>
    <cellStyle name="好_22湖南 2 2" xfId="4388" xr:uid="{00000000-0005-0000-0000-000060110000}"/>
    <cellStyle name="好_22湖南_2014省级收入12.2（更新后）" xfId="4389" xr:uid="{00000000-0005-0000-0000-000061110000}"/>
    <cellStyle name="好_22湖南_2014省级收入12.2（更新后） 2" xfId="4390" xr:uid="{00000000-0005-0000-0000-000062110000}"/>
    <cellStyle name="好_22湖南_2014省级收入及财力12.12（更新后）" xfId="3330" xr:uid="{00000000-0005-0000-0000-00003E0D0000}"/>
    <cellStyle name="好_22湖南_2014省级收入及财力12.12（更新后） 2" xfId="3333" xr:uid="{00000000-0005-0000-0000-0000410D0000}"/>
    <cellStyle name="好_22湖南_财力性转移支付2010年预算参考数" xfId="2730" xr:uid="{00000000-0005-0000-0000-0000E60A0000}"/>
    <cellStyle name="好_22湖南_财力性转移支付2010年预算参考数 2" xfId="4392" xr:uid="{00000000-0005-0000-0000-000064110000}"/>
    <cellStyle name="好_22湖南_省级财力12.12" xfId="138" xr:uid="{00000000-0005-0000-0000-0000BA000000}"/>
    <cellStyle name="好_22湖南_省级财力12.12 2" xfId="2542" xr:uid="{00000000-0005-0000-0000-00002A0A0000}"/>
    <cellStyle name="好_27重庆" xfId="225" xr:uid="{00000000-0005-0000-0000-000012010000}"/>
    <cellStyle name="好_27重庆 2" xfId="3551" xr:uid="{00000000-0005-0000-0000-00001B0E0000}"/>
    <cellStyle name="好_27重庆 2 2" xfId="3553" xr:uid="{00000000-0005-0000-0000-00001D0E0000}"/>
    <cellStyle name="好_27重庆_2014省级收入12.2（更新后）" xfId="934" xr:uid="{00000000-0005-0000-0000-0000DB030000}"/>
    <cellStyle name="好_27重庆_2014省级收入12.2（更新后） 2" xfId="4393" xr:uid="{00000000-0005-0000-0000-000065110000}"/>
    <cellStyle name="好_27重庆_2014省级收入及财力12.12（更新后）" xfId="4394" xr:uid="{00000000-0005-0000-0000-000066110000}"/>
    <cellStyle name="好_27重庆_2014省级收入及财力12.12（更新后） 2" xfId="847" xr:uid="{00000000-0005-0000-0000-000082030000}"/>
    <cellStyle name="好_27重庆_财力性转移支付2010年预算参考数" xfId="4395" xr:uid="{00000000-0005-0000-0000-000067110000}"/>
    <cellStyle name="好_27重庆_财力性转移支付2010年预算参考数 2" xfId="4396" xr:uid="{00000000-0005-0000-0000-000068110000}"/>
    <cellStyle name="好_27重庆_省级财力12.12" xfId="3406" xr:uid="{00000000-0005-0000-0000-00008A0D0000}"/>
    <cellStyle name="好_27重庆_省级财力12.12 2" xfId="3408" xr:uid="{00000000-0005-0000-0000-00008C0D0000}"/>
    <cellStyle name="好_28四川" xfId="4397" xr:uid="{00000000-0005-0000-0000-000069110000}"/>
    <cellStyle name="好_28四川 2" xfId="2765" xr:uid="{00000000-0005-0000-0000-0000090B0000}"/>
    <cellStyle name="好_28四川 2 2" xfId="4398" xr:uid="{00000000-0005-0000-0000-00006A110000}"/>
    <cellStyle name="好_28四川_2014省级收入12.2（更新后）" xfId="1673" xr:uid="{00000000-0005-0000-0000-0000C5060000}"/>
    <cellStyle name="好_28四川_2014省级收入12.2（更新后） 2" xfId="2753" xr:uid="{00000000-0005-0000-0000-0000FD0A0000}"/>
    <cellStyle name="好_28四川_2014省级收入及财力12.12（更新后）" xfId="1268" xr:uid="{00000000-0005-0000-0000-00002A050000}"/>
    <cellStyle name="好_28四川_2014省级收入及财力12.12（更新后） 2" xfId="1272" xr:uid="{00000000-0005-0000-0000-00002E050000}"/>
    <cellStyle name="好_28四川_财力性转移支付2010年预算参考数" xfId="4399" xr:uid="{00000000-0005-0000-0000-00006B110000}"/>
    <cellStyle name="好_28四川_财力性转移支付2010年预算参考数 2" xfId="4400" xr:uid="{00000000-0005-0000-0000-00006C110000}"/>
    <cellStyle name="好_28四川_省级财力12.12" xfId="4401" xr:uid="{00000000-0005-0000-0000-00006D110000}"/>
    <cellStyle name="好_28四川_省级财力12.12 2" xfId="3189" xr:uid="{00000000-0005-0000-0000-0000B10C0000}"/>
    <cellStyle name="好_3.2017全省支出" xfId="3381" xr:uid="{00000000-0005-0000-0000-0000710D0000}"/>
    <cellStyle name="好_3.2017全省支出 2" xfId="3384" xr:uid="{00000000-0005-0000-0000-0000740D0000}"/>
    <cellStyle name="好_30云南" xfId="4402" xr:uid="{00000000-0005-0000-0000-00006E110000}"/>
    <cellStyle name="好_30云南 2" xfId="4403" xr:uid="{00000000-0005-0000-0000-00006F110000}"/>
    <cellStyle name="好_30云南 2 2" xfId="111" xr:uid="{00000000-0005-0000-0000-00009F000000}"/>
    <cellStyle name="好_30云南_1" xfId="4404" xr:uid="{00000000-0005-0000-0000-000070110000}"/>
    <cellStyle name="好_30云南_1 2" xfId="4405" xr:uid="{00000000-0005-0000-0000-000071110000}"/>
    <cellStyle name="好_30云南_1_2014省级收入12.2（更新后）" xfId="4406" xr:uid="{00000000-0005-0000-0000-000072110000}"/>
    <cellStyle name="好_30云南_1_2014省级收入12.2（更新后） 2" xfId="4407" xr:uid="{00000000-0005-0000-0000-000073110000}"/>
    <cellStyle name="好_30云南_1_2014省级收入及财力12.12（更新后）" xfId="4408" xr:uid="{00000000-0005-0000-0000-000074110000}"/>
    <cellStyle name="好_30云南_1_2014省级收入及财力12.12（更新后） 2" xfId="3716" xr:uid="{00000000-0005-0000-0000-0000C00E0000}"/>
    <cellStyle name="好_30云南_1_财力性转移支付2010年预算参考数" xfId="528" xr:uid="{00000000-0005-0000-0000-000042020000}"/>
    <cellStyle name="好_30云南_1_财力性转移支付2010年预算参考数 2" xfId="1567" xr:uid="{00000000-0005-0000-0000-00005A060000}"/>
    <cellStyle name="好_30云南_1_省级财力12.12" xfId="3952" xr:uid="{00000000-0005-0000-0000-0000AC0F0000}"/>
    <cellStyle name="好_30云南_1_省级财力12.12 2" xfId="4409" xr:uid="{00000000-0005-0000-0000-000075110000}"/>
    <cellStyle name="好_33甘肃" xfId="4410" xr:uid="{00000000-0005-0000-0000-000076110000}"/>
    <cellStyle name="好_33甘肃 2" xfId="4411" xr:uid="{00000000-0005-0000-0000-000077110000}"/>
    <cellStyle name="好_34青海" xfId="4412" xr:uid="{00000000-0005-0000-0000-000078110000}"/>
    <cellStyle name="好_34青海 2" xfId="4350" xr:uid="{00000000-0005-0000-0000-00003A110000}"/>
    <cellStyle name="好_34青海 2 2" xfId="1579" xr:uid="{00000000-0005-0000-0000-000067060000}"/>
    <cellStyle name="好_34青海_1" xfId="4413" xr:uid="{00000000-0005-0000-0000-000079110000}"/>
    <cellStyle name="好_34青海_1 2" xfId="1423" xr:uid="{00000000-0005-0000-0000-0000C7050000}"/>
    <cellStyle name="好_34青海_1_2014省级收入12.2（更新后）" xfId="2749" xr:uid="{00000000-0005-0000-0000-0000F90A0000}"/>
    <cellStyle name="好_34青海_1_2014省级收入12.2（更新后） 2" xfId="2077" xr:uid="{00000000-0005-0000-0000-000059080000}"/>
    <cellStyle name="好_34青海_1_2014省级收入及财力12.12（更新后）" xfId="4376" xr:uid="{00000000-0005-0000-0000-000054110000}"/>
    <cellStyle name="好_34青海_1_2014省级收入及财力12.12（更新后） 2" xfId="3079" xr:uid="{00000000-0005-0000-0000-0000430C0000}"/>
    <cellStyle name="好_34青海_1_财力性转移支付2010年预算参考数" xfId="4415" xr:uid="{00000000-0005-0000-0000-00007B110000}"/>
    <cellStyle name="好_34青海_1_财力性转移支付2010年预算参考数 2" xfId="4416" xr:uid="{00000000-0005-0000-0000-00007C110000}"/>
    <cellStyle name="好_34青海_1_省级财力12.12" xfId="4384" xr:uid="{00000000-0005-0000-0000-00005C110000}"/>
    <cellStyle name="好_34青海_1_省级财力12.12 2" xfId="2984" xr:uid="{00000000-0005-0000-0000-0000E40B0000}"/>
    <cellStyle name="好_34青海_2014省级收入12.2（更新后）" xfId="2610" xr:uid="{00000000-0005-0000-0000-00006E0A0000}"/>
    <cellStyle name="好_34青海_2014省级收入12.2（更新后） 2" xfId="373" xr:uid="{00000000-0005-0000-0000-0000A6010000}"/>
    <cellStyle name="好_34青海_2014省级收入及财力12.12（更新后）" xfId="2752" xr:uid="{00000000-0005-0000-0000-0000FC0A0000}"/>
    <cellStyle name="好_34青海_2014省级收入及财力12.12（更新后） 2" xfId="1227" xr:uid="{00000000-0005-0000-0000-000001050000}"/>
    <cellStyle name="好_34青海_财力性转移支付2010年预算参考数" xfId="3625" xr:uid="{00000000-0005-0000-0000-0000650E0000}"/>
    <cellStyle name="好_34青海_财力性转移支付2010年预算参考数 2" xfId="3627" xr:uid="{00000000-0005-0000-0000-0000670E0000}"/>
    <cellStyle name="好_34青海_省级财力12.12" xfId="282" xr:uid="{00000000-0005-0000-0000-00004B010000}"/>
    <cellStyle name="好_34青海_省级财力12.12 2" xfId="1474" xr:uid="{00000000-0005-0000-0000-0000FA050000}"/>
    <cellStyle name="好_410927000_台前县" xfId="1165" xr:uid="{00000000-0005-0000-0000-0000C2040000}"/>
    <cellStyle name="好_410927000_台前县_2014省级收入12.2（更新后）" xfId="4246" xr:uid="{00000000-0005-0000-0000-0000D2100000}"/>
    <cellStyle name="好_410927000_台前县_2014省级收入及财力12.12（更新后）" xfId="4417" xr:uid="{00000000-0005-0000-0000-00007D110000}"/>
    <cellStyle name="好_410927000_台前县_省级财力12.12" xfId="1133" xr:uid="{00000000-0005-0000-0000-0000A2040000}"/>
    <cellStyle name="好_5.2017省本级收入" xfId="2720" xr:uid="{00000000-0005-0000-0000-0000DC0A0000}"/>
    <cellStyle name="好_5.2017省本级收入 2" xfId="2723" xr:uid="{00000000-0005-0000-0000-0000DF0A0000}"/>
    <cellStyle name="好_530623_2006年县级财政报表附表" xfId="2844" xr:uid="{00000000-0005-0000-0000-0000580B0000}"/>
    <cellStyle name="好_530629_2006年县级财政报表附表" xfId="4419" xr:uid="{00000000-0005-0000-0000-00007F110000}"/>
    <cellStyle name="好_530629_2006年县级财政报表附表 2" xfId="4421" xr:uid="{00000000-0005-0000-0000-000081110000}"/>
    <cellStyle name="好_5334_2006年迪庆县级财政报表附表" xfId="4423" xr:uid="{00000000-0005-0000-0000-000083110000}"/>
    <cellStyle name="好_5334_2006年迪庆县级财政报表附表 2" xfId="3618" xr:uid="{00000000-0005-0000-0000-00005E0E0000}"/>
    <cellStyle name="好_6.2017省本级支出" xfId="4425" xr:uid="{00000000-0005-0000-0000-000085110000}"/>
    <cellStyle name="好_6.2017省本级支出 2" xfId="1379" xr:uid="{00000000-0005-0000-0000-00009B050000}"/>
    <cellStyle name="好_Book1" xfId="685" xr:uid="{00000000-0005-0000-0000-0000DF020000}"/>
    <cellStyle name="好_Book1_1" xfId="4426" xr:uid="{00000000-0005-0000-0000-000086110000}"/>
    <cellStyle name="好_Book1_2" xfId="4427" xr:uid="{00000000-0005-0000-0000-000087110000}"/>
    <cellStyle name="好_Book1_2012-2013年经常性收入预测（1.1新口径）" xfId="4428" xr:uid="{00000000-0005-0000-0000-000088110000}"/>
    <cellStyle name="好_Book1_2012-2013年经常性收入预测（1.1新口径） 2" xfId="850" xr:uid="{00000000-0005-0000-0000-000085030000}"/>
    <cellStyle name="好_Book1_2012年省级平衡简表（用）" xfId="4429" xr:uid="{00000000-0005-0000-0000-000089110000}"/>
    <cellStyle name="好_Book1_2012年省级平衡简表（用） 2" xfId="4430" xr:uid="{00000000-0005-0000-0000-00008A110000}"/>
    <cellStyle name="好_Book1_2013省级预算附表" xfId="887" xr:uid="{00000000-0005-0000-0000-0000AA030000}"/>
    <cellStyle name="好_Book1_2016年结算与财力5.17" xfId="4431" xr:uid="{00000000-0005-0000-0000-00008B110000}"/>
    <cellStyle name="好_Book1_2016年结算与财力5.17 2" xfId="4432" xr:uid="{00000000-0005-0000-0000-00008C110000}"/>
    <cellStyle name="好_Book1_2017年常委会" xfId="3440" xr:uid="{00000000-0005-0000-0000-0000AC0D0000}"/>
    <cellStyle name="好_Book1_2017-市本级报人大样表-10-14" xfId="550" xr:uid="{00000000-0005-0000-0000-000058020000}"/>
    <cellStyle name="好_Book1_3" xfId="2873" xr:uid="{00000000-0005-0000-0000-0000750B0000}"/>
    <cellStyle name="好_Book1_5.2017省本级收入" xfId="1736" xr:uid="{00000000-0005-0000-0000-000004070000}"/>
    <cellStyle name="好_Book1_5.2017省本级收入 2" xfId="1745" xr:uid="{00000000-0005-0000-0000-00000D070000}"/>
    <cellStyle name="好_Book1_财力性转移支付2010年预算参考数" xfId="4433" xr:uid="{00000000-0005-0000-0000-00008D110000}"/>
    <cellStyle name="好_Book1_财力性转移支付2010年预算参考数 2" xfId="4434" xr:uid="{00000000-0005-0000-0000-00008E110000}"/>
    <cellStyle name="好_Book1_附表1-6" xfId="4435" xr:uid="{00000000-0005-0000-0000-00008F110000}"/>
    <cellStyle name="好_Book1_基金汇总" xfId="2945" xr:uid="{00000000-0005-0000-0000-0000BD0B0000}"/>
    <cellStyle name="好_Book1_人大附表-9-14" xfId="4280" xr:uid="{00000000-0005-0000-0000-0000F4100000}"/>
    <cellStyle name="好_Book1_收入汇总" xfId="4436" xr:uid="{00000000-0005-0000-0000-000090110000}"/>
    <cellStyle name="好_Book1_四区2017年预算" xfId="4438" xr:uid="{00000000-0005-0000-0000-000092110000}"/>
    <cellStyle name="好_Book1_支出汇总" xfId="311" xr:uid="{00000000-0005-0000-0000-000068010000}"/>
    <cellStyle name="好_Book2" xfId="2468" xr:uid="{00000000-0005-0000-0000-0000E0090000}"/>
    <cellStyle name="好_Book2 2" xfId="407" xr:uid="{00000000-0005-0000-0000-0000C8010000}"/>
    <cellStyle name="好_Book2_2014省级收入12.2（更新后）" xfId="976" xr:uid="{00000000-0005-0000-0000-000005040000}"/>
    <cellStyle name="好_Book2_2014省级收入12.2（更新后） 2" xfId="1657" xr:uid="{00000000-0005-0000-0000-0000B5060000}"/>
    <cellStyle name="好_Book2_2014省级收入及财力12.12（更新后）" xfId="4439" xr:uid="{00000000-0005-0000-0000-000093110000}"/>
    <cellStyle name="好_Book2_2014省级收入及财力12.12（更新后） 2" xfId="4440" xr:uid="{00000000-0005-0000-0000-000094110000}"/>
    <cellStyle name="好_Book2_财力性转移支付2010年预算参考数" xfId="4441" xr:uid="{00000000-0005-0000-0000-000095110000}"/>
    <cellStyle name="好_Book2_财力性转移支付2010年预算参考数 2" xfId="1920" xr:uid="{00000000-0005-0000-0000-0000BC070000}"/>
    <cellStyle name="好_Book2_省级财力12.12" xfId="4442" xr:uid="{00000000-0005-0000-0000-000096110000}"/>
    <cellStyle name="好_Book2_省级财力12.12 2" xfId="4443" xr:uid="{00000000-0005-0000-0000-000097110000}"/>
    <cellStyle name="好_gdp" xfId="4444" xr:uid="{00000000-0005-0000-0000-000098110000}"/>
    <cellStyle name="好_gdp 2" xfId="2106" xr:uid="{00000000-0005-0000-0000-000076080000}"/>
    <cellStyle name="好_gdp 2 2" xfId="4446" xr:uid="{00000000-0005-0000-0000-00009A110000}"/>
    <cellStyle name="好_M01-2(州市补助收入)" xfId="4073" xr:uid="{00000000-0005-0000-0000-000025100000}"/>
    <cellStyle name="好_M01-2(州市补助收入) 2" xfId="4447" xr:uid="{00000000-0005-0000-0000-00009B110000}"/>
    <cellStyle name="好_material report in Jul" xfId="2972" xr:uid="{00000000-0005-0000-0000-0000D80B0000}"/>
    <cellStyle name="好_material report in Jun" xfId="4449" xr:uid="{00000000-0005-0000-0000-00009D110000}"/>
    <cellStyle name="好_material report in May" xfId="2780" xr:uid="{00000000-0005-0000-0000-0000180B0000}"/>
    <cellStyle name="好_Material reprot In Apr (2)" xfId="2619" xr:uid="{00000000-0005-0000-0000-0000770A0000}"/>
    <cellStyle name="好_Material reprot In Dec" xfId="2135" xr:uid="{00000000-0005-0000-0000-000093080000}"/>
    <cellStyle name="好_Material reprot In Dec (3)" xfId="2183" xr:uid="{00000000-0005-0000-0000-0000C3080000}"/>
    <cellStyle name="好_Material reprot In Feb (2)" xfId="2688" xr:uid="{00000000-0005-0000-0000-0000BC0A0000}"/>
    <cellStyle name="好_Material reprot In Mar" xfId="4450" xr:uid="{00000000-0005-0000-0000-00009E110000}"/>
    <cellStyle name="好_MA-T-MA01.01数据完整性检查子模块-详细设计" xfId="4452" xr:uid="{00000000-0005-0000-0000-0000A0110000}"/>
    <cellStyle name="好_Sheet1" xfId="3534" xr:uid="{00000000-0005-0000-0000-00000A0E0000}"/>
    <cellStyle name="好_Sheet1 2" xfId="3641" xr:uid="{00000000-0005-0000-0000-0000750E0000}"/>
    <cellStyle name="好_Sheet1_1" xfId="1401" xr:uid="{00000000-0005-0000-0000-0000B1050000}"/>
    <cellStyle name="好_Sheet1_1 2" xfId="4453" xr:uid="{00000000-0005-0000-0000-0000A1110000}"/>
    <cellStyle name="好_Sheet1_2" xfId="1108" xr:uid="{00000000-0005-0000-0000-000089040000}"/>
    <cellStyle name="好_Sheet1_2 2" xfId="3127" xr:uid="{00000000-0005-0000-0000-0000730C0000}"/>
    <cellStyle name="好_Sheet1_2014省级收入12.2（更新后）" xfId="4454" xr:uid="{00000000-0005-0000-0000-0000A2110000}"/>
    <cellStyle name="好_Sheet1_2014省级收入12.2（更新后） 2" xfId="2816" xr:uid="{00000000-0005-0000-0000-00003C0B0000}"/>
    <cellStyle name="好_Sheet1_2014省级收入及财力12.12（更新后）" xfId="3854" xr:uid="{00000000-0005-0000-0000-00004A0F0000}"/>
    <cellStyle name="好_Sheet1_2014省级收入及财力12.12（更新后） 2" xfId="796" xr:uid="{00000000-0005-0000-0000-00004F030000}"/>
    <cellStyle name="好_Sheet1_Sheet2" xfId="3097" xr:uid="{00000000-0005-0000-0000-0000550C0000}"/>
    <cellStyle name="好_Sheet1_Sheet2 2" xfId="4455" xr:uid="{00000000-0005-0000-0000-0000A3110000}"/>
    <cellStyle name="好_Sheet1_全省基金收支" xfId="4047" xr:uid="{00000000-0005-0000-0000-00000B100000}"/>
    <cellStyle name="好_Sheet1_全省基金收支 2" xfId="283" xr:uid="{00000000-0005-0000-0000-00004C010000}"/>
    <cellStyle name="好_Sheet1_省级财力12.12" xfId="4456" xr:uid="{00000000-0005-0000-0000-0000A4110000}"/>
    <cellStyle name="好_Sheet1_省级财力12.12 2" xfId="4314" xr:uid="{00000000-0005-0000-0000-000016110000}"/>
    <cellStyle name="好_Sheet1_省级收入" xfId="4457" xr:uid="{00000000-0005-0000-0000-0000A5110000}"/>
    <cellStyle name="好_Sheet1_省级收入 2" xfId="4458" xr:uid="{00000000-0005-0000-0000-0000A6110000}"/>
    <cellStyle name="好_Sheet1_省级支出" xfId="3621" xr:uid="{00000000-0005-0000-0000-0000610E0000}"/>
    <cellStyle name="好_Sheet1_省级支出 2" xfId="4157" xr:uid="{00000000-0005-0000-0000-000079100000}"/>
    <cellStyle name="好_Sheet2" xfId="4152" xr:uid="{00000000-0005-0000-0000-000074100000}"/>
    <cellStyle name="好_Sheet2 2" xfId="747" xr:uid="{00000000-0005-0000-0000-00001D030000}"/>
    <cellStyle name="好_Sheet2_1" xfId="4112" xr:uid="{00000000-0005-0000-0000-00004C100000}"/>
    <cellStyle name="好_Sheet2_1 2" xfId="4459" xr:uid="{00000000-0005-0000-0000-0000A7110000}"/>
    <cellStyle name="好_Xl0000068" xfId="4287" xr:uid="{00000000-0005-0000-0000-0000FB100000}"/>
    <cellStyle name="好_Xl0000068 2" xfId="4418" xr:uid="{00000000-0005-0000-0000-00007E110000}"/>
    <cellStyle name="好_Xl0000068 3" xfId="4460" xr:uid="{00000000-0005-0000-0000-0000A8110000}"/>
    <cellStyle name="好_Xl0000068_2017年预算草案（债务）" xfId="596" xr:uid="{00000000-0005-0000-0000-000086020000}"/>
    <cellStyle name="好_Xl0000068_基金汇总" xfId="772" xr:uid="{00000000-0005-0000-0000-000037030000}"/>
    <cellStyle name="好_Xl0000068_收入汇总" xfId="4166" xr:uid="{00000000-0005-0000-0000-000082100000}"/>
    <cellStyle name="好_Xl0000068_支出汇总" xfId="3996" xr:uid="{00000000-0005-0000-0000-0000D80F0000}"/>
    <cellStyle name="好_Xl0000071" xfId="3651" xr:uid="{00000000-0005-0000-0000-00007F0E0000}"/>
    <cellStyle name="好_Xl0000071 2" xfId="2268" xr:uid="{00000000-0005-0000-0000-000018090000}"/>
    <cellStyle name="好_Xl0000071 3" xfId="3654" xr:uid="{00000000-0005-0000-0000-0000820E0000}"/>
    <cellStyle name="好_Xl0000071_2017年预算草案（债务）" xfId="3656" xr:uid="{00000000-0005-0000-0000-0000840E0000}"/>
    <cellStyle name="好_Xl0000071_基金汇总" xfId="2702" xr:uid="{00000000-0005-0000-0000-0000CA0A0000}"/>
    <cellStyle name="好_Xl0000071_收入汇总" xfId="868" xr:uid="{00000000-0005-0000-0000-000097030000}"/>
    <cellStyle name="好_Xl0000071_支出汇总" xfId="3658" xr:uid="{00000000-0005-0000-0000-0000860E0000}"/>
    <cellStyle name="好_Xl0000302" xfId="4461" xr:uid="{00000000-0005-0000-0000-0000A9110000}"/>
    <cellStyle name="好_Xl0000302 2" xfId="4462" xr:uid="{00000000-0005-0000-0000-0000AA110000}"/>
    <cellStyle name="好_Xl0000335" xfId="4463" xr:uid="{00000000-0005-0000-0000-0000AB110000}"/>
    <cellStyle name="好_Xl0000335 2" xfId="2097" xr:uid="{00000000-0005-0000-0000-00006D080000}"/>
    <cellStyle name="好_Xl0000336" xfId="3923" xr:uid="{00000000-0005-0000-0000-00008F0F0000}"/>
    <cellStyle name="好_Xl0000336 2" xfId="2690" xr:uid="{00000000-0005-0000-0000-0000BE0A0000}"/>
    <cellStyle name="好_Xl0000621" xfId="4262" xr:uid="{00000000-0005-0000-0000-0000E2100000}"/>
    <cellStyle name="好_Xl0000621 2" xfId="3056" xr:uid="{00000000-0005-0000-0000-00002C0C0000}"/>
    <cellStyle name="好_安徽 缺口县区测算(地方填报)1" xfId="4464" xr:uid="{00000000-0005-0000-0000-0000AC110000}"/>
    <cellStyle name="好_安徽 缺口县区测算(地方填报)1 2" xfId="4465" xr:uid="{00000000-0005-0000-0000-0000AD110000}"/>
    <cellStyle name="好_安徽 缺口县区测算(地方填报)1_2014省级收入12.2（更新后）" xfId="467" xr:uid="{00000000-0005-0000-0000-000005020000}"/>
    <cellStyle name="好_安徽 缺口县区测算(地方填报)1_2014省级收入12.2（更新后） 2" xfId="4466" xr:uid="{00000000-0005-0000-0000-0000AE110000}"/>
    <cellStyle name="好_安徽 缺口县区测算(地方填报)1_2014省级收入及财力12.12（更新后）" xfId="4216" xr:uid="{00000000-0005-0000-0000-0000B4100000}"/>
    <cellStyle name="好_安徽 缺口县区测算(地方填报)1_2014省级收入及财力12.12（更新后） 2" xfId="4467" xr:uid="{00000000-0005-0000-0000-0000AF110000}"/>
    <cellStyle name="好_安徽 缺口县区测算(地方填报)1_财力性转移支付2010年预算参考数" xfId="4469" xr:uid="{00000000-0005-0000-0000-0000B1110000}"/>
    <cellStyle name="好_安徽 缺口县区测算(地方填报)1_财力性转移支付2010年预算参考数 2" xfId="3662" xr:uid="{00000000-0005-0000-0000-00008A0E0000}"/>
    <cellStyle name="好_安徽 缺口县区测算(地方填报)1_省级财力12.12" xfId="4340" xr:uid="{00000000-0005-0000-0000-000030110000}"/>
    <cellStyle name="好_安徽 缺口县区测算(地方填报)1_省级财力12.12 2" xfId="4471" xr:uid="{00000000-0005-0000-0000-0000B3110000}"/>
    <cellStyle name="好_表一" xfId="2325" xr:uid="{00000000-0005-0000-0000-000051090000}"/>
    <cellStyle name="好_表一_2014省级收入12.2（更新后）" xfId="3719" xr:uid="{00000000-0005-0000-0000-0000C30E0000}"/>
    <cellStyle name="好_表一_2014省级收入及财力12.12（更新后）" xfId="3951" xr:uid="{00000000-0005-0000-0000-0000AB0F0000}"/>
    <cellStyle name="好_表一_省级财力12.12" xfId="1288" xr:uid="{00000000-0005-0000-0000-00003F050000}"/>
    <cellStyle name="好_不含人员经费系数" xfId="2740" xr:uid="{00000000-0005-0000-0000-0000F00A0000}"/>
    <cellStyle name="好_不含人员经费系数 2" xfId="172" xr:uid="{00000000-0005-0000-0000-0000DC000000}"/>
    <cellStyle name="好_不含人员经费系数 2 2" xfId="4013" xr:uid="{00000000-0005-0000-0000-0000E90F0000}"/>
    <cellStyle name="好_不含人员经费系数_2014省级收入12.2（更新后）" xfId="999" xr:uid="{00000000-0005-0000-0000-00001C040000}"/>
    <cellStyle name="好_不含人员经费系数_2014省级收入12.2（更新后） 2" xfId="1533" xr:uid="{00000000-0005-0000-0000-000036060000}"/>
    <cellStyle name="好_不含人员经费系数_2014省级收入及财力12.12（更新后）" xfId="4472" xr:uid="{00000000-0005-0000-0000-0000B4110000}"/>
    <cellStyle name="好_不含人员经费系数_2014省级收入及财力12.12（更新后） 2" xfId="658" xr:uid="{00000000-0005-0000-0000-0000C4020000}"/>
    <cellStyle name="好_不含人员经费系数_财力性转移支付2010年预算参考数" xfId="882" xr:uid="{00000000-0005-0000-0000-0000A5030000}"/>
    <cellStyle name="好_不含人员经费系数_财力性转移支付2010年预算参考数 2" xfId="328" xr:uid="{00000000-0005-0000-0000-000079010000}"/>
    <cellStyle name="好_不含人员经费系数_省级财力12.12" xfId="411" xr:uid="{00000000-0005-0000-0000-0000CC010000}"/>
    <cellStyle name="好_不含人员经费系数_省级财力12.12 2" xfId="3833" xr:uid="{00000000-0005-0000-0000-0000350F0000}"/>
    <cellStyle name="好_财力（李处长）" xfId="1889" xr:uid="{00000000-0005-0000-0000-00009D070000}"/>
    <cellStyle name="好_财力（李处长） 2" xfId="4473" xr:uid="{00000000-0005-0000-0000-0000B5110000}"/>
    <cellStyle name="好_财力（李处长）_2014省级收入12.2（更新后）" xfId="2785" xr:uid="{00000000-0005-0000-0000-00001D0B0000}"/>
    <cellStyle name="好_财力（李处长）_2014省级收入12.2（更新后） 2" xfId="1806" xr:uid="{00000000-0005-0000-0000-00004A070000}"/>
    <cellStyle name="好_财力（李处长）_2014省级收入及财力12.12（更新后）" xfId="4424" xr:uid="{00000000-0005-0000-0000-000084110000}"/>
    <cellStyle name="好_财力（李处长）_2014省级收入及财力12.12（更新后） 2" xfId="3619" xr:uid="{00000000-0005-0000-0000-00005F0E0000}"/>
    <cellStyle name="好_财力（李处长）_省级财力12.12" xfId="4474" xr:uid="{00000000-0005-0000-0000-0000B6110000}"/>
    <cellStyle name="好_财力（李处长）_省级财力12.12 2" xfId="4476" xr:uid="{00000000-0005-0000-0000-0000B8110000}"/>
    <cellStyle name="好_财力差异计算表(不含非农业区)" xfId="4069" xr:uid="{00000000-0005-0000-0000-000021100000}"/>
    <cellStyle name="好_财力差异计算表(不含非农业区) 2" xfId="4478" xr:uid="{00000000-0005-0000-0000-0000BA110000}"/>
    <cellStyle name="好_财力差异计算表(不含非农业区)_2014省级收入12.2（更新后）" xfId="361" xr:uid="{00000000-0005-0000-0000-00009A010000}"/>
    <cellStyle name="好_财力差异计算表(不含非农业区)_2014省级收入12.2（更新后） 2" xfId="4479" xr:uid="{00000000-0005-0000-0000-0000BB110000}"/>
    <cellStyle name="好_财力差异计算表(不含非农业区)_2014省级收入及财力12.12（更新后）" xfId="4480" xr:uid="{00000000-0005-0000-0000-0000BC110000}"/>
    <cellStyle name="好_财力差异计算表(不含非农业区)_2014省级收入及财力12.12（更新后） 2" xfId="4482" xr:uid="{00000000-0005-0000-0000-0000BE110000}"/>
    <cellStyle name="好_财力差异计算表(不含非农业区)_省级财力12.12" xfId="3201" xr:uid="{00000000-0005-0000-0000-0000BD0C0000}"/>
    <cellStyle name="好_财力差异计算表(不含非农业区)_省级财力12.12 2" xfId="476" xr:uid="{00000000-0005-0000-0000-00000E020000}"/>
    <cellStyle name="好_财政供养人员" xfId="4129" xr:uid="{00000000-0005-0000-0000-00005D100000}"/>
    <cellStyle name="好_财政供养人员 2" xfId="4483" xr:uid="{00000000-0005-0000-0000-0000BF110000}"/>
    <cellStyle name="好_财政供养人员_2014省级收入12.2（更新后）" xfId="4484" xr:uid="{00000000-0005-0000-0000-0000C0110000}"/>
    <cellStyle name="好_财政供养人员_2014省级收入12.2（更新后） 2" xfId="4485" xr:uid="{00000000-0005-0000-0000-0000C1110000}"/>
    <cellStyle name="好_财政供养人员_2014省级收入及财力12.12（更新后）" xfId="3595" xr:uid="{00000000-0005-0000-0000-0000470E0000}"/>
    <cellStyle name="好_财政供养人员_2014省级收入及财力12.12（更新后） 2" xfId="4067" xr:uid="{00000000-0005-0000-0000-00001F100000}"/>
    <cellStyle name="好_财政供养人员_财力性转移支付2010年预算参考数" xfId="3909" xr:uid="{00000000-0005-0000-0000-0000810F0000}"/>
    <cellStyle name="好_财政供养人员_财力性转移支付2010年预算参考数 2" xfId="1283" xr:uid="{00000000-0005-0000-0000-00003A050000}"/>
    <cellStyle name="好_财政供养人员_省级财力12.12" xfId="1943" xr:uid="{00000000-0005-0000-0000-0000D3070000}"/>
    <cellStyle name="好_财政供养人员_省级财力12.12 2" xfId="4486" xr:uid="{00000000-0005-0000-0000-0000C2110000}"/>
    <cellStyle name="好_财政厅编制用表（2011年报省人大）" xfId="924" xr:uid="{00000000-0005-0000-0000-0000D0030000}"/>
    <cellStyle name="好_财政厅编制用表（2011年报省人大） 2" xfId="4361" xr:uid="{00000000-0005-0000-0000-000045110000}"/>
    <cellStyle name="好_财政厅编制用表（2011年报省人大） 3" xfId="4487" xr:uid="{00000000-0005-0000-0000-0000C3110000}"/>
    <cellStyle name="好_财政厅编制用表（2011年报省人大）_2013省级预算附表" xfId="2088" xr:uid="{00000000-0005-0000-0000-000064080000}"/>
    <cellStyle name="好_财政厅编制用表（2011年报省人大）_2013省级预算附表 2" xfId="1314" xr:uid="{00000000-0005-0000-0000-00005A050000}"/>
    <cellStyle name="好_财政厅编制用表（2011年报省人大）_2014省级收入12.2（更新后）" xfId="4488" xr:uid="{00000000-0005-0000-0000-0000C4110000}"/>
    <cellStyle name="好_财政厅编制用表（2011年报省人大）_2014省级收入12.2（更新后） 2" xfId="4448" xr:uid="{00000000-0005-0000-0000-00009C110000}"/>
    <cellStyle name="好_财政厅编制用表（2011年报省人大）_2014省级收入及财力12.12（更新后）" xfId="2117" xr:uid="{00000000-0005-0000-0000-000081080000}"/>
    <cellStyle name="好_财政厅编制用表（2011年报省人大）_2014省级收入及财力12.12（更新后） 2" xfId="3796" xr:uid="{00000000-0005-0000-0000-0000100F0000}"/>
    <cellStyle name="好_财政厅编制用表（2011年报省人大）_2017年常委会" xfId="3566" xr:uid="{00000000-0005-0000-0000-00002A0E0000}"/>
    <cellStyle name="好_财政厅编制用表（2011年报省人大）_2017年预算草案（债务）" xfId="4489" xr:uid="{00000000-0005-0000-0000-0000C5110000}"/>
    <cellStyle name="好_财政厅编制用表（2011年报省人大）_附表1-6" xfId="4490" xr:uid="{00000000-0005-0000-0000-0000C6110000}"/>
    <cellStyle name="好_财政厅编制用表（2011年报省人大）_附表1-6 2" xfId="1669" xr:uid="{00000000-0005-0000-0000-0000C1060000}"/>
    <cellStyle name="好_财政厅编制用表（2011年报省人大）_基金汇总" xfId="4122" xr:uid="{00000000-0005-0000-0000-000056100000}"/>
    <cellStyle name="好_财政厅编制用表（2011年报省人大）_省级财力12.12" xfId="4491" xr:uid="{00000000-0005-0000-0000-0000C7110000}"/>
    <cellStyle name="好_财政厅编制用表（2011年报省人大）_省级财力12.12 2" xfId="4492" xr:uid="{00000000-0005-0000-0000-0000C8110000}"/>
    <cellStyle name="好_财政厅编制用表（2011年报省人大）_收入汇总" xfId="2196" xr:uid="{00000000-0005-0000-0000-0000D0080000}"/>
    <cellStyle name="好_财政厅编制用表（2011年报省人大）_支出汇总" xfId="1217" xr:uid="{00000000-0005-0000-0000-0000F7040000}"/>
    <cellStyle name="好_测算结果" xfId="4494" xr:uid="{00000000-0005-0000-0000-0000CA110000}"/>
    <cellStyle name="好_测算结果 2" xfId="4495" xr:uid="{00000000-0005-0000-0000-0000CB110000}"/>
    <cellStyle name="好_测算结果_2014省级收入12.2（更新后）" xfId="2066" xr:uid="{00000000-0005-0000-0000-00004E080000}"/>
    <cellStyle name="好_测算结果_2014省级收入12.2（更新后） 2" xfId="4496" xr:uid="{00000000-0005-0000-0000-0000CC110000}"/>
    <cellStyle name="好_测算结果_2014省级收入及财力12.12（更新后）" xfId="2767" xr:uid="{00000000-0005-0000-0000-00000B0B0000}"/>
    <cellStyle name="好_测算结果_2014省级收入及财力12.12（更新后） 2" xfId="4497" xr:uid="{00000000-0005-0000-0000-0000CD110000}"/>
    <cellStyle name="好_测算结果_财力性转移支付2010年预算参考数" xfId="4498" xr:uid="{00000000-0005-0000-0000-0000CE110000}"/>
    <cellStyle name="好_测算结果_财力性转移支付2010年预算参考数 2" xfId="4499" xr:uid="{00000000-0005-0000-0000-0000CF110000}"/>
    <cellStyle name="好_测算结果_省级财力12.12" xfId="4500" xr:uid="{00000000-0005-0000-0000-0000D0110000}"/>
    <cellStyle name="好_测算结果_省级财力12.12 2" xfId="4501" xr:uid="{00000000-0005-0000-0000-0000D1110000}"/>
    <cellStyle name="好_测算结果汇总" xfId="667" xr:uid="{00000000-0005-0000-0000-0000CD020000}"/>
    <cellStyle name="好_测算结果汇总 2" xfId="4502" xr:uid="{00000000-0005-0000-0000-0000D2110000}"/>
    <cellStyle name="好_测算结果汇总 2 2" xfId="4503" xr:uid="{00000000-0005-0000-0000-0000D3110000}"/>
    <cellStyle name="好_测算结果汇总_2014省级收入12.2（更新后）" xfId="4504" xr:uid="{00000000-0005-0000-0000-0000D4110000}"/>
    <cellStyle name="好_测算结果汇总_2014省级收入12.2（更新后） 2" xfId="4505" xr:uid="{00000000-0005-0000-0000-0000D5110000}"/>
    <cellStyle name="好_测算结果汇总_2014省级收入及财力12.12（更新后）" xfId="3644" xr:uid="{00000000-0005-0000-0000-0000780E0000}"/>
    <cellStyle name="好_测算结果汇总_2014省级收入及财力12.12（更新后） 2" xfId="4506" xr:uid="{00000000-0005-0000-0000-0000D6110000}"/>
    <cellStyle name="好_测算结果汇总_财力性转移支付2010年预算参考数" xfId="4507" xr:uid="{00000000-0005-0000-0000-0000D7110000}"/>
    <cellStyle name="好_测算结果汇总_财力性转移支付2010年预算参考数 2" xfId="2532" xr:uid="{00000000-0005-0000-0000-0000200A0000}"/>
    <cellStyle name="好_测算结果汇总_省级财力12.12" xfId="4509" xr:uid="{00000000-0005-0000-0000-0000D9110000}"/>
    <cellStyle name="好_测算结果汇总_省级财力12.12 2" xfId="4510" xr:uid="{00000000-0005-0000-0000-0000DA110000}"/>
    <cellStyle name="好_测算总表" xfId="201" xr:uid="{00000000-0005-0000-0000-0000FA000000}"/>
    <cellStyle name="好_测算总表 2" xfId="4511" xr:uid="{00000000-0005-0000-0000-0000DB110000}"/>
    <cellStyle name="好_测算总表_2014省级收入12.2（更新后）" xfId="4512" xr:uid="{00000000-0005-0000-0000-0000DC110000}"/>
    <cellStyle name="好_测算总表_2014省级收入12.2（更新后） 2" xfId="4513" xr:uid="{00000000-0005-0000-0000-0000DD110000}"/>
    <cellStyle name="好_测算总表_2014省级收入及财力12.12（更新后）" xfId="4514" xr:uid="{00000000-0005-0000-0000-0000DE110000}"/>
    <cellStyle name="好_测算总表_2014省级收入及财力12.12（更新后） 2" xfId="4515" xr:uid="{00000000-0005-0000-0000-0000DF110000}"/>
    <cellStyle name="好_测算总表_省级财力12.12" xfId="4516" xr:uid="{00000000-0005-0000-0000-0000E0110000}"/>
    <cellStyle name="好_测算总表_省级财力12.12 2" xfId="4517" xr:uid="{00000000-0005-0000-0000-0000E1110000}"/>
    <cellStyle name="好_成本差异系数" xfId="4518" xr:uid="{00000000-0005-0000-0000-0000E2110000}"/>
    <cellStyle name="好_成本差异系数 2" xfId="4519" xr:uid="{00000000-0005-0000-0000-0000E3110000}"/>
    <cellStyle name="好_成本差异系数 2 2" xfId="3299" xr:uid="{00000000-0005-0000-0000-00001F0D0000}"/>
    <cellStyle name="好_成本差异系数（含人口规模）" xfId="260" xr:uid="{00000000-0005-0000-0000-000035010000}"/>
    <cellStyle name="好_成本差异系数（含人口规模） 2" xfId="4520" xr:uid="{00000000-0005-0000-0000-0000E4110000}"/>
    <cellStyle name="好_成本差异系数（含人口规模）_2014省级收入12.2（更新后）" xfId="4521" xr:uid="{00000000-0005-0000-0000-0000E5110000}"/>
    <cellStyle name="好_成本差异系数（含人口规模）_2014省级收入12.2（更新后） 2" xfId="4522" xr:uid="{00000000-0005-0000-0000-0000E6110000}"/>
    <cellStyle name="好_成本差异系数（含人口规模）_2014省级收入及财力12.12（更新后）" xfId="4523" xr:uid="{00000000-0005-0000-0000-0000E7110000}"/>
    <cellStyle name="好_成本差异系数（含人口规模）_2014省级收入及财力12.12（更新后） 2" xfId="4524" xr:uid="{00000000-0005-0000-0000-0000E8110000}"/>
    <cellStyle name="好_成本差异系数（含人口规模）_财力性转移支付2010年预算参考数" xfId="4525" xr:uid="{00000000-0005-0000-0000-0000E9110000}"/>
    <cellStyle name="好_成本差异系数（含人口规模）_财力性转移支付2010年预算参考数 2" xfId="4526" xr:uid="{00000000-0005-0000-0000-0000EA110000}"/>
    <cellStyle name="好_成本差异系数（含人口规模）_省级财力12.12" xfId="4527" xr:uid="{00000000-0005-0000-0000-0000EB110000}"/>
    <cellStyle name="好_成本差异系数（含人口规模）_省级财力12.12 2" xfId="4528" xr:uid="{00000000-0005-0000-0000-0000EC110000}"/>
    <cellStyle name="好_成本差异系数_2014省级收入12.2（更新后）" xfId="4529" xr:uid="{00000000-0005-0000-0000-0000ED110000}"/>
    <cellStyle name="好_成本差异系数_2014省级收入12.2（更新后） 2" xfId="4531" xr:uid="{00000000-0005-0000-0000-0000EF110000}"/>
    <cellStyle name="好_成本差异系数_2014省级收入及财力12.12（更新后）" xfId="2072" xr:uid="{00000000-0005-0000-0000-000054080000}"/>
    <cellStyle name="好_成本差异系数_2014省级收入及财力12.12（更新后） 2" xfId="4533" xr:uid="{00000000-0005-0000-0000-0000F1110000}"/>
    <cellStyle name="好_成本差异系数_财力性转移支付2010年预算参考数" xfId="2045" xr:uid="{00000000-0005-0000-0000-000039080000}"/>
    <cellStyle name="好_成本差异系数_财力性转移支付2010年预算参考数 2" xfId="4168" xr:uid="{00000000-0005-0000-0000-000084100000}"/>
    <cellStyle name="好_成本差异系数_省级财力12.12" xfId="4534" xr:uid="{00000000-0005-0000-0000-0000F2110000}"/>
    <cellStyle name="好_成本差异系数_省级财力12.12 2" xfId="1521" xr:uid="{00000000-0005-0000-0000-000029060000}"/>
    <cellStyle name="好_城建部门" xfId="4535" xr:uid="{00000000-0005-0000-0000-0000F3110000}"/>
    <cellStyle name="好_城建部门 2" xfId="2875" xr:uid="{00000000-0005-0000-0000-0000770B0000}"/>
    <cellStyle name="好_第五部分(才淼、饶永宏）" xfId="4536" xr:uid="{00000000-0005-0000-0000-0000F4110000}"/>
    <cellStyle name="好_第五部分(才淼、饶永宏） 2" xfId="4537" xr:uid="{00000000-0005-0000-0000-0000F5110000}"/>
    <cellStyle name="好_第一部分：综合全" xfId="2318" xr:uid="{00000000-0005-0000-0000-00004A090000}"/>
    <cellStyle name="好_第一部分：综合全 2" xfId="2321" xr:uid="{00000000-0005-0000-0000-00004D090000}"/>
    <cellStyle name="好_电力公司增值税划转" xfId="4025" xr:uid="{00000000-0005-0000-0000-0000F50F0000}"/>
    <cellStyle name="好_电力公司增值税划转 2" xfId="4538" xr:uid="{00000000-0005-0000-0000-0000F6110000}"/>
    <cellStyle name="好_电力公司增值税划转_2014省级收入12.2（更新后）" xfId="1994" xr:uid="{00000000-0005-0000-0000-000006080000}"/>
    <cellStyle name="好_电力公司增值税划转_2014省级收入12.2（更新后） 2" xfId="2155" xr:uid="{00000000-0005-0000-0000-0000A7080000}"/>
    <cellStyle name="好_电力公司增值税划转_2014省级收入及财力12.12（更新后）" xfId="3084" xr:uid="{00000000-0005-0000-0000-0000480C0000}"/>
    <cellStyle name="好_电力公司增值税划转_2014省级收入及财力12.12（更新后） 2" xfId="115" xr:uid="{00000000-0005-0000-0000-0000A3000000}"/>
    <cellStyle name="好_电力公司增值税划转_省级财力12.12" xfId="1078" xr:uid="{00000000-0005-0000-0000-00006B040000}"/>
    <cellStyle name="好_电力公司增值税划转_省级财力12.12 2" xfId="4539" xr:uid="{00000000-0005-0000-0000-0000F7110000}"/>
    <cellStyle name="好_方案二" xfId="3327" xr:uid="{00000000-0005-0000-0000-00003B0D0000}"/>
    <cellStyle name="好_方案二 2" xfId="4540" xr:uid="{00000000-0005-0000-0000-0000F8110000}"/>
    <cellStyle name="好_分析缺口率" xfId="2692" xr:uid="{00000000-0005-0000-0000-0000C00A0000}"/>
    <cellStyle name="好_分析缺口率 2" xfId="4541" xr:uid="{00000000-0005-0000-0000-0000F9110000}"/>
    <cellStyle name="好_分析缺口率_2014省级收入12.2（更新后）" xfId="370" xr:uid="{00000000-0005-0000-0000-0000A3010000}"/>
    <cellStyle name="好_分析缺口率_2014省级收入12.2（更新后） 2" xfId="4542" xr:uid="{00000000-0005-0000-0000-0000FA110000}"/>
    <cellStyle name="好_分析缺口率_2014省级收入及财力12.12（更新后）" xfId="3684" xr:uid="{00000000-0005-0000-0000-0000A00E0000}"/>
    <cellStyle name="好_分析缺口率_2014省级收入及财力12.12（更新后） 2" xfId="4543" xr:uid="{00000000-0005-0000-0000-0000FB110000}"/>
    <cellStyle name="好_分析缺口率_财力性转移支付2010年预算参考数" xfId="4545" xr:uid="{00000000-0005-0000-0000-0000FD110000}"/>
    <cellStyle name="好_分析缺口率_财力性转移支付2010年预算参考数 2" xfId="4546" xr:uid="{00000000-0005-0000-0000-0000FE110000}"/>
    <cellStyle name="好_分析缺口率_省级财力12.12" xfId="4547" xr:uid="{00000000-0005-0000-0000-0000FF110000}"/>
    <cellStyle name="好_分析缺口率_省级财力12.12 2" xfId="4548" xr:uid="{00000000-0005-0000-0000-000000120000}"/>
    <cellStyle name="好_分县成本差异系数" xfId="812" xr:uid="{00000000-0005-0000-0000-00005F030000}"/>
    <cellStyle name="好_分县成本差异系数 2" xfId="4549" xr:uid="{00000000-0005-0000-0000-000001120000}"/>
    <cellStyle name="好_分县成本差异系数 2 2" xfId="4550" xr:uid="{00000000-0005-0000-0000-000002120000}"/>
    <cellStyle name="好_分县成本差异系数_2014省级收入12.2（更新后）" xfId="4551" xr:uid="{00000000-0005-0000-0000-000003120000}"/>
    <cellStyle name="好_分县成本差异系数_2014省级收入12.2（更新后） 2" xfId="4552" xr:uid="{00000000-0005-0000-0000-000004120000}"/>
    <cellStyle name="好_分县成本差异系数_2014省级收入及财力12.12（更新后）" xfId="966" xr:uid="{00000000-0005-0000-0000-0000FB030000}"/>
    <cellStyle name="好_分县成本差异系数_2014省级收入及财力12.12（更新后） 2" xfId="4554" xr:uid="{00000000-0005-0000-0000-000006120000}"/>
    <cellStyle name="好_分县成本差异系数_不含人员经费系数" xfId="4555" xr:uid="{00000000-0005-0000-0000-000007120000}"/>
    <cellStyle name="好_分县成本差异系数_不含人员经费系数 2" xfId="4557" xr:uid="{00000000-0005-0000-0000-000009120000}"/>
    <cellStyle name="好_分县成本差异系数_不含人员经费系数_2014省级收入12.2（更新后）" xfId="2712" xr:uid="{00000000-0005-0000-0000-0000D40A0000}"/>
    <cellStyle name="好_分县成本差异系数_不含人员经费系数_2014省级收入12.2（更新后） 2" xfId="1817" xr:uid="{00000000-0005-0000-0000-000055070000}"/>
    <cellStyle name="好_分县成本差异系数_不含人员经费系数_2014省级收入及财力12.12（更新后）" xfId="1082" xr:uid="{00000000-0005-0000-0000-00006F040000}"/>
    <cellStyle name="好_分县成本差异系数_不含人员经费系数_2014省级收入及财力12.12（更新后） 2" xfId="4558" xr:uid="{00000000-0005-0000-0000-00000A120000}"/>
    <cellStyle name="好_分县成本差异系数_不含人员经费系数_财力性转移支付2010年预算参考数" xfId="4559" xr:uid="{00000000-0005-0000-0000-00000B120000}"/>
    <cellStyle name="好_分县成本差异系数_不含人员经费系数_财力性转移支付2010年预算参考数 2" xfId="4560" xr:uid="{00000000-0005-0000-0000-00000C120000}"/>
    <cellStyle name="好_分县成本差异系数_不含人员经费系数_省级财力12.12" xfId="229" xr:uid="{00000000-0005-0000-0000-000016010000}"/>
    <cellStyle name="好_分县成本差异系数_不含人员经费系数_省级财力12.12 2" xfId="1032" xr:uid="{00000000-0005-0000-0000-00003D040000}"/>
    <cellStyle name="好_分县成本差异系数_财力性转移支付2010年预算参考数" xfId="2539" xr:uid="{00000000-0005-0000-0000-0000270A0000}"/>
    <cellStyle name="好_分县成本差异系数_财力性转移支付2010年预算参考数 2" xfId="2050" xr:uid="{00000000-0005-0000-0000-00003E080000}"/>
    <cellStyle name="好_分县成本差异系数_民生政策最低支出需求" xfId="4561" xr:uid="{00000000-0005-0000-0000-00000D120000}"/>
    <cellStyle name="好_分县成本差异系数_民生政策最低支出需求 2" xfId="4562" xr:uid="{00000000-0005-0000-0000-00000E120000}"/>
    <cellStyle name="好_分县成本差异系数_民生政策最低支出需求_2014省级收入12.2（更新后）" xfId="4563" xr:uid="{00000000-0005-0000-0000-00000F120000}"/>
    <cellStyle name="好_分县成本差异系数_民生政策最低支出需求_2014省级收入12.2（更新后） 2" xfId="909" xr:uid="{00000000-0005-0000-0000-0000C1030000}"/>
    <cellStyle name="好_分县成本差异系数_民生政策最低支出需求_2014省级收入及财力12.12（更新后）" xfId="4564" xr:uid="{00000000-0005-0000-0000-000010120000}"/>
    <cellStyle name="好_分县成本差异系数_民生政策最低支出需求_2014省级收入及财力12.12（更新后） 2" xfId="740" xr:uid="{00000000-0005-0000-0000-000016030000}"/>
    <cellStyle name="好_分县成本差异系数_民生政策最低支出需求_财力性转移支付2010年预算参考数" xfId="4565" xr:uid="{00000000-0005-0000-0000-000011120000}"/>
    <cellStyle name="好_分县成本差异系数_民生政策最低支出需求_财力性转移支付2010年预算参考数 2" xfId="4566" xr:uid="{00000000-0005-0000-0000-000012120000}"/>
    <cellStyle name="好_分县成本差异系数_民生政策最低支出需求_省级财力12.12" xfId="3463" xr:uid="{00000000-0005-0000-0000-0000C30D0000}"/>
    <cellStyle name="好_分县成本差异系数_民生政策最低支出需求_省级财力12.12 2" xfId="3465" xr:uid="{00000000-0005-0000-0000-0000C50D0000}"/>
    <cellStyle name="好_分县成本差异系数_省级财力12.12" xfId="1861" xr:uid="{00000000-0005-0000-0000-000081070000}"/>
    <cellStyle name="好_分县成本差异系数_省级财力12.12 2" xfId="4567" xr:uid="{00000000-0005-0000-0000-000013120000}"/>
    <cellStyle name="好_附表" xfId="4568" xr:uid="{00000000-0005-0000-0000-000014120000}"/>
    <cellStyle name="好_附表 2" xfId="4569" xr:uid="{00000000-0005-0000-0000-000015120000}"/>
    <cellStyle name="好_附表 2 2" xfId="4570" xr:uid="{00000000-0005-0000-0000-000016120000}"/>
    <cellStyle name="好_附表_2014省级收入12.2（更新后）" xfId="4572" xr:uid="{00000000-0005-0000-0000-000018120000}"/>
    <cellStyle name="好_附表_2014省级收入12.2（更新后） 2" xfId="4573" xr:uid="{00000000-0005-0000-0000-000019120000}"/>
    <cellStyle name="好_附表_2014省级收入及财力12.12（更新后）" xfId="2728" xr:uid="{00000000-0005-0000-0000-0000E40A0000}"/>
    <cellStyle name="好_附表_2014省级收入及财力12.12（更新后） 2" xfId="4574" xr:uid="{00000000-0005-0000-0000-00001A120000}"/>
    <cellStyle name="好_附表_财力性转移支付2010年预算参考数" xfId="519" xr:uid="{00000000-0005-0000-0000-000039020000}"/>
    <cellStyle name="好_附表_财力性转移支付2010年预算参考数 2" xfId="4575" xr:uid="{00000000-0005-0000-0000-00001B120000}"/>
    <cellStyle name="好_附表_省级财力12.12" xfId="1430" xr:uid="{00000000-0005-0000-0000-0000CE050000}"/>
    <cellStyle name="好_附表_省级财力12.12 2" xfId="4577" xr:uid="{00000000-0005-0000-0000-00001D120000}"/>
    <cellStyle name="好_附表1-6" xfId="4578" xr:uid="{00000000-0005-0000-0000-00001E120000}"/>
    <cellStyle name="好_附表1-6 2" xfId="4579" xr:uid="{00000000-0005-0000-0000-00001F120000}"/>
    <cellStyle name="好_复件 2012年地方财政公共预算分级平衡情况表" xfId="1565" xr:uid="{00000000-0005-0000-0000-000058060000}"/>
    <cellStyle name="好_复件 2012年地方财政公共预算分级平衡情况表 2" xfId="4580" xr:uid="{00000000-0005-0000-0000-000020120000}"/>
    <cellStyle name="好_复件 2012年地方财政公共预算分级平衡情况表（5" xfId="2677" xr:uid="{00000000-0005-0000-0000-0000B10A0000}"/>
    <cellStyle name="好_复件 2012年地方财政公共预算分级平衡情况表（5 2" xfId="2323" xr:uid="{00000000-0005-0000-0000-00004F090000}"/>
    <cellStyle name="好_复件 复件 2010年预算表格－2010-03-26-（含表间 公式）" xfId="4581" xr:uid="{00000000-0005-0000-0000-000021120000}"/>
    <cellStyle name="好_复件 复件 2010年预算表格－2010-03-26-（含表间 公式） 2" xfId="4582" xr:uid="{00000000-0005-0000-0000-000022120000}"/>
    <cellStyle name="好_复件 复件 2010年预算表格－2010-03-26-（含表间 公式）_2014省级收入12.2（更新后）" xfId="4583" xr:uid="{00000000-0005-0000-0000-000023120000}"/>
    <cellStyle name="好_复件 复件 2010年预算表格－2010-03-26-（含表间 公式）_2014省级收入12.2（更新后） 2" xfId="4584" xr:uid="{00000000-0005-0000-0000-000024120000}"/>
    <cellStyle name="好_复件 复件 2010年预算表格－2010-03-26-（含表间 公式）_2014省级收入及财力12.12（更新后）" xfId="4585" xr:uid="{00000000-0005-0000-0000-000025120000}"/>
    <cellStyle name="好_复件 复件 2010年预算表格－2010-03-26-（含表间 公式）_2014省级收入及财力12.12（更新后） 2" xfId="3778" xr:uid="{00000000-0005-0000-0000-0000FE0E0000}"/>
    <cellStyle name="好_复件 复件 2010年预算表格－2010-03-26-（含表间 公式）_省级财力12.12" xfId="3589" xr:uid="{00000000-0005-0000-0000-0000410E0000}"/>
    <cellStyle name="好_复件 复件 2010年预算表格－2010-03-26-（含表间 公式）_省级财力12.12 2" xfId="4586" xr:uid="{00000000-0005-0000-0000-000026120000}"/>
    <cellStyle name="好_国有资本经营预算（2011年报省人大）" xfId="4588" xr:uid="{00000000-0005-0000-0000-000028120000}"/>
    <cellStyle name="好_国有资本经营预算（2011年报省人大） 2" xfId="4590" xr:uid="{00000000-0005-0000-0000-00002A120000}"/>
    <cellStyle name="好_国有资本经营预算（2011年报省人大） 3" xfId="4591" xr:uid="{00000000-0005-0000-0000-00002B120000}"/>
    <cellStyle name="好_国有资本经营预算（2011年报省人大）_2013省级预算附表" xfId="4593" xr:uid="{00000000-0005-0000-0000-00002D120000}"/>
    <cellStyle name="好_国有资本经营预算（2011年报省人大）_2013省级预算附表 2" xfId="2975" xr:uid="{00000000-0005-0000-0000-0000DB0B0000}"/>
    <cellStyle name="好_国有资本经营预算（2011年报省人大）_2014省级收入12.2（更新后）" xfId="4279" xr:uid="{00000000-0005-0000-0000-0000F3100000}"/>
    <cellStyle name="好_国有资本经营预算（2011年报省人大）_2014省级收入12.2（更新后） 2" xfId="28" xr:uid="{00000000-0005-0000-0000-00004C000000}"/>
    <cellStyle name="好_国有资本经营预算（2011年报省人大）_2014省级收入及财力12.12（更新后）" xfId="4594" xr:uid="{00000000-0005-0000-0000-00002E120000}"/>
    <cellStyle name="好_国有资本经营预算（2011年报省人大）_2014省级收入及财力12.12（更新后） 2" xfId="3119" xr:uid="{00000000-0005-0000-0000-00006B0C0000}"/>
    <cellStyle name="好_国有资本经营预算（2011年报省人大）_2017年常委会" xfId="4595" xr:uid="{00000000-0005-0000-0000-00002F120000}"/>
    <cellStyle name="好_国有资本经营预算（2011年报省人大）_2017年预算草案（债务）" xfId="4596" xr:uid="{00000000-0005-0000-0000-000030120000}"/>
    <cellStyle name="好_国有资本经营预算（2011年报省人大）_附表1-6" xfId="3287" xr:uid="{00000000-0005-0000-0000-0000130D0000}"/>
    <cellStyle name="好_国有资本经营预算（2011年报省人大）_附表1-6 2" xfId="4233" xr:uid="{00000000-0005-0000-0000-0000C5100000}"/>
    <cellStyle name="好_国有资本经营预算（2011年报省人大）_基金汇总" xfId="4597" xr:uid="{00000000-0005-0000-0000-000031120000}"/>
    <cellStyle name="好_国有资本经营预算（2011年报省人大）_省级财力12.12" xfId="1941" xr:uid="{00000000-0005-0000-0000-0000D1070000}"/>
    <cellStyle name="好_国有资本经营预算（2011年报省人大）_省级财力12.12 2" xfId="4598" xr:uid="{00000000-0005-0000-0000-000032120000}"/>
    <cellStyle name="好_国有资本经营预算（2011年报省人大）_收入汇总" xfId="4599" xr:uid="{00000000-0005-0000-0000-000033120000}"/>
    <cellStyle name="好_国有资本经营预算（2011年报省人大）_支出汇总" xfId="2660" xr:uid="{00000000-0005-0000-0000-0000A00A0000}"/>
    <cellStyle name="好_河南 缺口县区测算(地方填报)" xfId="2877" xr:uid="{00000000-0005-0000-0000-0000790B0000}"/>
    <cellStyle name="好_河南 缺口县区测算(地方填报) 2" xfId="2882" xr:uid="{00000000-0005-0000-0000-00007E0B0000}"/>
    <cellStyle name="好_河南 缺口县区测算(地方填报)_2014省级收入12.2（更新后）" xfId="4678" xr:uid="{00000000-0005-0000-0000-000082120000}"/>
    <cellStyle name="好_河南 缺口县区测算(地方填报)_2014省级收入12.2（更新后） 2" xfId="4679" xr:uid="{00000000-0005-0000-0000-000083120000}"/>
    <cellStyle name="好_河南 缺口县区测算(地方填报)_2014省级收入及财力12.12（更新后）" xfId="4681" xr:uid="{00000000-0005-0000-0000-000085120000}"/>
    <cellStyle name="好_河南 缺口县区测算(地方填报)_2014省级收入及财力12.12（更新后） 2" xfId="4682" xr:uid="{00000000-0005-0000-0000-000086120000}"/>
    <cellStyle name="好_河南 缺口县区测算(地方填报)_财力性转移支付2010年预算参考数" xfId="3603" xr:uid="{00000000-0005-0000-0000-00004F0E0000}"/>
    <cellStyle name="好_河南 缺口县区测算(地方填报)_财力性转移支付2010年预算参考数 2" xfId="3605" xr:uid="{00000000-0005-0000-0000-0000510E0000}"/>
    <cellStyle name="好_河南 缺口县区测算(地方填报)_省级财力12.12" xfId="183" xr:uid="{00000000-0005-0000-0000-0000E7000000}"/>
    <cellStyle name="好_河南 缺口县区测算(地方填报)_省级财力12.12 2" xfId="4683" xr:uid="{00000000-0005-0000-0000-000087120000}"/>
    <cellStyle name="好_河南 缺口县区测算(地方填报白)" xfId="4684" xr:uid="{00000000-0005-0000-0000-000088120000}"/>
    <cellStyle name="好_河南 缺口县区测算(地方填报白) 2" xfId="4685" xr:uid="{00000000-0005-0000-0000-000089120000}"/>
    <cellStyle name="好_河南 缺口县区测算(地方填报白)_2014省级收入12.2（更新后）" xfId="3425" xr:uid="{00000000-0005-0000-0000-00009D0D0000}"/>
    <cellStyle name="好_河南 缺口县区测算(地方填报白)_2014省级收入12.2（更新后） 2" xfId="3430" xr:uid="{00000000-0005-0000-0000-0000A20D0000}"/>
    <cellStyle name="好_河南 缺口县区测算(地方填报白)_2014省级收入及财力12.12（更新后）" xfId="4686" xr:uid="{00000000-0005-0000-0000-00008A120000}"/>
    <cellStyle name="好_河南 缺口县区测算(地方填报白)_2014省级收入及财力12.12（更新后） 2" xfId="4687" xr:uid="{00000000-0005-0000-0000-00008B120000}"/>
    <cellStyle name="好_河南 缺口县区测算(地方填报白)_财力性转移支付2010年预算参考数" xfId="4688" xr:uid="{00000000-0005-0000-0000-00008C120000}"/>
    <cellStyle name="好_河南 缺口县区测算(地方填报白)_财力性转移支付2010年预算参考数 2" xfId="4689" xr:uid="{00000000-0005-0000-0000-00008D120000}"/>
    <cellStyle name="好_河南 缺口县区测算(地方填报白)_省级财力12.12" xfId="4690" xr:uid="{00000000-0005-0000-0000-00008E120000}"/>
    <cellStyle name="好_河南 缺口县区测算(地方填报白)_省级财力12.12 2" xfId="4637" xr:uid="{00000000-0005-0000-0000-000059120000}"/>
    <cellStyle name="好_河南省----2009-05-21（补充数据）" xfId="4691" xr:uid="{00000000-0005-0000-0000-00008F120000}"/>
    <cellStyle name="好_河南省----2009-05-21（补充数据） 2" xfId="4692" xr:uid="{00000000-0005-0000-0000-000090120000}"/>
    <cellStyle name="好_河南省----2009-05-21（补充数据） 3" xfId="4693" xr:uid="{00000000-0005-0000-0000-000091120000}"/>
    <cellStyle name="好_河南省----2009-05-21（补充数据）_2013省级预算附表" xfId="4127" xr:uid="{00000000-0005-0000-0000-00005B100000}"/>
    <cellStyle name="好_河南省----2009-05-21（补充数据）_2013省级预算附表 2" xfId="4694" xr:uid="{00000000-0005-0000-0000-000092120000}"/>
    <cellStyle name="好_河南省----2009-05-21（补充数据）_2014省级收入12.2（更新后）" xfId="2513" xr:uid="{00000000-0005-0000-0000-00000D0A0000}"/>
    <cellStyle name="好_河南省----2009-05-21（补充数据）_2014省级收入12.2（更新后） 2" xfId="4695" xr:uid="{00000000-0005-0000-0000-000093120000}"/>
    <cellStyle name="好_河南省----2009-05-21（补充数据）_2014省级收入及财力12.12（更新后）" xfId="4696" xr:uid="{00000000-0005-0000-0000-000094120000}"/>
    <cellStyle name="好_河南省----2009-05-21（补充数据）_2014省级收入及财力12.12（更新后） 2" xfId="4697" xr:uid="{00000000-0005-0000-0000-000095120000}"/>
    <cellStyle name="好_河南省----2009-05-21（补充数据）_2017年常委会" xfId="614" xr:uid="{00000000-0005-0000-0000-000098020000}"/>
    <cellStyle name="好_河南省----2009-05-21（补充数据）_2017年预算草案（债务）" xfId="305" xr:uid="{00000000-0005-0000-0000-000062010000}"/>
    <cellStyle name="好_河南省----2009-05-21（补充数据）_附表1-6" xfId="4420" xr:uid="{00000000-0005-0000-0000-000080110000}"/>
    <cellStyle name="好_河南省----2009-05-21（补充数据）_附表1-6 2" xfId="4422" xr:uid="{00000000-0005-0000-0000-000082110000}"/>
    <cellStyle name="好_河南省----2009-05-21（补充数据）_基金汇总" xfId="4698" xr:uid="{00000000-0005-0000-0000-000096120000}"/>
    <cellStyle name="好_河南省----2009-05-21（补充数据）_省级财力12.12" xfId="2520" xr:uid="{00000000-0005-0000-0000-0000140A0000}"/>
    <cellStyle name="好_河南省----2009-05-21（补充数据）_省级财力12.12 2" xfId="2524" xr:uid="{00000000-0005-0000-0000-0000180A0000}"/>
    <cellStyle name="好_河南省----2009-05-21（补充数据）_收入汇总" xfId="4700" xr:uid="{00000000-0005-0000-0000-000098120000}"/>
    <cellStyle name="好_河南省----2009-05-21（补充数据）_支出汇总" xfId="4701" xr:uid="{00000000-0005-0000-0000-000099120000}"/>
    <cellStyle name="好_河南省农村义务教育教师绩效工资测算表8-12" xfId="1641" xr:uid="{00000000-0005-0000-0000-0000A5060000}"/>
    <cellStyle name="好_河南省农村义务教育教师绩效工资测算表8-12 2" xfId="1644" xr:uid="{00000000-0005-0000-0000-0000A8060000}"/>
    <cellStyle name="好_河南省农村义务教育教师绩效工资测算表8-12 2 2" xfId="809" xr:uid="{00000000-0005-0000-0000-00005C030000}"/>
    <cellStyle name="好_河南省农村义务教育教师绩效工资测算表8-12_2014省级收入12.2（更新后）" xfId="4702" xr:uid="{00000000-0005-0000-0000-00009A120000}"/>
    <cellStyle name="好_河南省农村义务教育教师绩效工资测算表8-12_2014省级收入12.2（更新后） 2" xfId="4703" xr:uid="{00000000-0005-0000-0000-00009B120000}"/>
    <cellStyle name="好_河南省农村义务教育教师绩效工资测算表8-12_2014省级收入及财力12.12（更新后）" xfId="4704" xr:uid="{00000000-0005-0000-0000-00009C120000}"/>
    <cellStyle name="好_河南省农村义务教育教师绩效工资测算表8-12_2014省级收入及财力12.12（更新后） 2" xfId="4705" xr:uid="{00000000-0005-0000-0000-00009D120000}"/>
    <cellStyle name="好_河南省农村义务教育教师绩效工资测算表8-12_省级财力12.12" xfId="4706" xr:uid="{00000000-0005-0000-0000-00009E120000}"/>
    <cellStyle name="好_河南省农村义务教育教师绩效工资测算表8-12_省级财力12.12 2" xfId="378" xr:uid="{00000000-0005-0000-0000-0000AB010000}"/>
    <cellStyle name="好_核定人数对比" xfId="4707" xr:uid="{00000000-0005-0000-0000-00009F120000}"/>
    <cellStyle name="好_核定人数对比 2" xfId="4708" xr:uid="{00000000-0005-0000-0000-0000A0120000}"/>
    <cellStyle name="好_核定人数对比_2014省级收入12.2（更新后）" xfId="2666" xr:uid="{00000000-0005-0000-0000-0000A60A0000}"/>
    <cellStyle name="好_核定人数对比_2014省级收入12.2（更新后） 2" xfId="4710" xr:uid="{00000000-0005-0000-0000-0000A2120000}"/>
    <cellStyle name="好_核定人数对比_2014省级收入及财力12.12（更新后）" xfId="4711" xr:uid="{00000000-0005-0000-0000-0000A3120000}"/>
    <cellStyle name="好_核定人数对比_2014省级收入及财力12.12（更新后） 2" xfId="3398" xr:uid="{00000000-0005-0000-0000-0000820D0000}"/>
    <cellStyle name="好_核定人数对比_财力性转移支付2010年预算参考数" xfId="4712" xr:uid="{00000000-0005-0000-0000-0000A4120000}"/>
    <cellStyle name="好_核定人数对比_财力性转移支付2010年预算参考数 2" xfId="4374" xr:uid="{00000000-0005-0000-0000-000052110000}"/>
    <cellStyle name="好_核定人数对比_省级财力12.12" xfId="4713" xr:uid="{00000000-0005-0000-0000-0000A5120000}"/>
    <cellStyle name="好_核定人数对比_省级财力12.12 2" xfId="4714" xr:uid="{00000000-0005-0000-0000-0000A6120000}"/>
    <cellStyle name="好_核定人数下发表" xfId="4715" xr:uid="{00000000-0005-0000-0000-0000A7120000}"/>
    <cellStyle name="好_核定人数下发表 2" xfId="4203" xr:uid="{00000000-0005-0000-0000-0000A7100000}"/>
    <cellStyle name="好_核定人数下发表_2014省级收入12.2（更新后）" xfId="2983" xr:uid="{00000000-0005-0000-0000-0000E30B0000}"/>
    <cellStyle name="好_核定人数下发表_2014省级收入12.2（更新后） 2" xfId="3014" xr:uid="{00000000-0005-0000-0000-0000020C0000}"/>
    <cellStyle name="好_核定人数下发表_2014省级收入及财力12.12（更新后）" xfId="4716" xr:uid="{00000000-0005-0000-0000-0000A8120000}"/>
    <cellStyle name="好_核定人数下发表_2014省级收入及财力12.12（更新后） 2" xfId="4717" xr:uid="{00000000-0005-0000-0000-0000A9120000}"/>
    <cellStyle name="好_核定人数下发表_财力性转移支付2010年预算参考数" xfId="4718" xr:uid="{00000000-0005-0000-0000-0000AA120000}"/>
    <cellStyle name="好_核定人数下发表_财力性转移支付2010年预算参考数 2" xfId="535" xr:uid="{00000000-0005-0000-0000-000049020000}"/>
    <cellStyle name="好_核定人数下发表_省级财力12.12" xfId="1827" xr:uid="{00000000-0005-0000-0000-00005F070000}"/>
    <cellStyle name="好_核定人数下发表_省级财力12.12 2" xfId="3066" xr:uid="{00000000-0005-0000-0000-0000360C0000}"/>
    <cellStyle name="好_汇总" xfId="4719" xr:uid="{00000000-0005-0000-0000-0000AB120000}"/>
    <cellStyle name="好_汇总 2" xfId="4720" xr:uid="{00000000-0005-0000-0000-0000AC120000}"/>
    <cellStyle name="好_汇总_2014省级收入12.2（更新后）" xfId="4721" xr:uid="{00000000-0005-0000-0000-0000AD120000}"/>
    <cellStyle name="好_汇总_2014省级收入12.2（更新后） 2" xfId="4722" xr:uid="{00000000-0005-0000-0000-0000AE120000}"/>
    <cellStyle name="好_汇总_2014省级收入及财力12.12（更新后）" xfId="2471" xr:uid="{00000000-0005-0000-0000-0000E3090000}"/>
    <cellStyle name="好_汇总_2014省级收入及财力12.12（更新后） 2" xfId="4723" xr:uid="{00000000-0005-0000-0000-0000AF120000}"/>
    <cellStyle name="好_汇总_财力性转移支付2010年预算参考数" xfId="3569" xr:uid="{00000000-0005-0000-0000-00002D0E0000}"/>
    <cellStyle name="好_汇总_财力性转移支付2010年预算参考数 2" xfId="2342" xr:uid="{00000000-0005-0000-0000-000062090000}"/>
    <cellStyle name="好_汇总_省级财力12.12" xfId="4724" xr:uid="{00000000-0005-0000-0000-0000B0120000}"/>
    <cellStyle name="好_汇总_省级财力12.12 2" xfId="4726" xr:uid="{00000000-0005-0000-0000-0000B2120000}"/>
    <cellStyle name="好_汇总表" xfId="4727" xr:uid="{00000000-0005-0000-0000-0000B3120000}"/>
    <cellStyle name="好_汇总表 2" xfId="4728" xr:uid="{00000000-0005-0000-0000-0000B4120000}"/>
    <cellStyle name="好_汇总表_2014省级收入12.2（更新后）" xfId="2247" xr:uid="{00000000-0005-0000-0000-000003090000}"/>
    <cellStyle name="好_汇总表_2014省级收入12.2（更新后） 2" xfId="4729" xr:uid="{00000000-0005-0000-0000-0000B5120000}"/>
    <cellStyle name="好_汇总表_2014省级收入及财力12.12（更新后）" xfId="4730" xr:uid="{00000000-0005-0000-0000-0000B6120000}"/>
    <cellStyle name="好_汇总表_2014省级收入及财力12.12（更新后） 2" xfId="4731" xr:uid="{00000000-0005-0000-0000-0000B7120000}"/>
    <cellStyle name="好_汇总表_财力性转移支付2010年预算参考数" xfId="4468" xr:uid="{00000000-0005-0000-0000-0000B0110000}"/>
    <cellStyle name="好_汇总表_财力性转移支付2010年预算参考数 2" xfId="4732" xr:uid="{00000000-0005-0000-0000-0000B8120000}"/>
    <cellStyle name="好_汇总表_省级财力12.12" xfId="4733" xr:uid="{00000000-0005-0000-0000-0000B9120000}"/>
    <cellStyle name="好_汇总表_省级财力12.12 2" xfId="4734" xr:uid="{00000000-0005-0000-0000-0000BA120000}"/>
    <cellStyle name="好_汇总表4" xfId="4735" xr:uid="{00000000-0005-0000-0000-0000BB120000}"/>
    <cellStyle name="好_汇总表4 2" xfId="4437" xr:uid="{00000000-0005-0000-0000-000091110000}"/>
    <cellStyle name="好_汇总表4_财力性转移支付2010年预算参考数" xfId="4141" xr:uid="{00000000-0005-0000-0000-000069100000}"/>
    <cellStyle name="好_汇总表4_财力性转移支付2010年预算参考数 2" xfId="4736" xr:uid="{00000000-0005-0000-0000-0000BC120000}"/>
    <cellStyle name="好_汇总-县级财政报表附表" xfId="4737" xr:uid="{00000000-0005-0000-0000-0000BD120000}"/>
    <cellStyle name="好_基金安排表" xfId="669" xr:uid="{00000000-0005-0000-0000-0000CF020000}"/>
    <cellStyle name="好_基金安排表 2" xfId="4091" xr:uid="{00000000-0005-0000-0000-000037100000}"/>
    <cellStyle name="好_基金汇总" xfId="4738" xr:uid="{00000000-0005-0000-0000-0000BE120000}"/>
    <cellStyle name="好_检验表" xfId="1585" xr:uid="{00000000-0005-0000-0000-00006D060000}"/>
    <cellStyle name="好_检验表 2" xfId="4739" xr:uid="{00000000-0005-0000-0000-0000BF120000}"/>
    <cellStyle name="好_检验表（调整后）" xfId="2687" xr:uid="{00000000-0005-0000-0000-0000BB0A0000}"/>
    <cellStyle name="好_检验表（调整后） 2" xfId="4740" xr:uid="{00000000-0005-0000-0000-0000C0120000}"/>
    <cellStyle name="好_教育(按照总人口测算）—20080416" xfId="4741" xr:uid="{00000000-0005-0000-0000-0000C1120000}"/>
    <cellStyle name="好_教育(按照总人口测算）—20080416 2" xfId="4742" xr:uid="{00000000-0005-0000-0000-0000C2120000}"/>
    <cellStyle name="好_教育(按照总人口测算）—20080416 2 2" xfId="4743" xr:uid="{00000000-0005-0000-0000-0000C3120000}"/>
    <cellStyle name="好_教育(按照总人口测算）—20080416_不含人员经费系数" xfId="2501" xr:uid="{00000000-0005-0000-0000-0000010A0000}"/>
    <cellStyle name="好_教育(按照总人口测算）—20080416_不含人员经费系数 2" xfId="4744" xr:uid="{00000000-0005-0000-0000-0000C4120000}"/>
    <cellStyle name="好_教育(按照总人口测算）—20080416_不含人员经费系数_财力性转移支付2010年预算参考数" xfId="4475" xr:uid="{00000000-0005-0000-0000-0000B7110000}"/>
    <cellStyle name="好_教育(按照总人口测算）—20080416_不含人员经费系数_财力性转移支付2010年预算参考数 2" xfId="4477" xr:uid="{00000000-0005-0000-0000-0000B9110000}"/>
    <cellStyle name="好_教育(按照总人口测算）—20080416_财力性转移支付2010年预算参考数" xfId="4745" xr:uid="{00000000-0005-0000-0000-0000C5120000}"/>
    <cellStyle name="好_教育(按照总人口测算）—20080416_财力性转移支付2010年预算参考数 2" xfId="4747" xr:uid="{00000000-0005-0000-0000-0000C7120000}"/>
    <cellStyle name="好_教育(按照总人口测算）—20080416_民生政策最低支出需求" xfId="3348" xr:uid="{00000000-0005-0000-0000-0000500D0000}"/>
    <cellStyle name="好_教育(按照总人口测算）—20080416_民生政策最低支出需求 2" xfId="3283" xr:uid="{00000000-0005-0000-0000-00000F0D0000}"/>
    <cellStyle name="好_教育(按照总人口测算）—20080416_民生政策最低支出需求_财力性转移支付2010年预算参考数" xfId="4748" xr:uid="{00000000-0005-0000-0000-0000C8120000}"/>
    <cellStyle name="好_教育(按照总人口测算）—20080416_民生政策最低支出需求_财力性转移支付2010年预算参考数 2" xfId="4749" xr:uid="{00000000-0005-0000-0000-0000C9120000}"/>
    <cellStyle name="好_教育(按照总人口测算）—20080416_县市旗测算-新科目（含人口规模效应）" xfId="3817" xr:uid="{00000000-0005-0000-0000-0000250F0000}"/>
    <cellStyle name="好_教育(按照总人口测算）—20080416_县市旗测算-新科目（含人口规模效应） 2" xfId="3776" xr:uid="{00000000-0005-0000-0000-0000FC0E0000}"/>
    <cellStyle name="好_教育(按照总人口测算）—20080416_县市旗测算-新科目（含人口规模效应）_财力性转移支付2010年预算参考数" xfId="3913" xr:uid="{00000000-0005-0000-0000-0000850F0000}"/>
    <cellStyle name="好_教育(按照总人口测算）—20080416_县市旗测算-新科目（含人口规模效应）_财力性转移支付2010年预算参考数 2" xfId="4750" xr:uid="{00000000-0005-0000-0000-0000CA120000}"/>
    <cellStyle name="好_津补贴保障测算（2010.3.19）" xfId="4751" xr:uid="{00000000-0005-0000-0000-0000CB120000}"/>
    <cellStyle name="好_津补贴保障测算（2010.3.19） 2" xfId="4752" xr:uid="{00000000-0005-0000-0000-0000CC120000}"/>
    <cellStyle name="好_津补贴保障测算（2010.3.19） 2 2" xfId="4753" xr:uid="{00000000-0005-0000-0000-0000CD120000}"/>
    <cellStyle name="好_津补贴保障测算(5.21)" xfId="4754" xr:uid="{00000000-0005-0000-0000-0000CE120000}"/>
    <cellStyle name="好_津补贴保障测算(5.21)_2017年常委会" xfId="2817" xr:uid="{00000000-0005-0000-0000-00003D0B0000}"/>
    <cellStyle name="好_津补贴保障测算(5.21)_基金汇总" xfId="4755" xr:uid="{00000000-0005-0000-0000-0000CF120000}"/>
    <cellStyle name="好_津补贴保障测算(5.21)_收入汇总" xfId="4756" xr:uid="{00000000-0005-0000-0000-0000D0120000}"/>
    <cellStyle name="好_津补贴保障测算(5.21)_支出汇总" xfId="4757" xr:uid="{00000000-0005-0000-0000-0000D1120000}"/>
    <cellStyle name="好_科室未支汇总表（基金）" xfId="4758" xr:uid="{00000000-0005-0000-0000-0000D2120000}"/>
    <cellStyle name="好_科室未支汇总表（基金） 2" xfId="3035" xr:uid="{00000000-0005-0000-0000-0000170C0000}"/>
    <cellStyle name="好_科室未支汇总表（一般）" xfId="4759" xr:uid="{00000000-0005-0000-0000-0000D3120000}"/>
    <cellStyle name="好_科室未支汇总表（一般） 2" xfId="4760" xr:uid="{00000000-0005-0000-0000-0000D4120000}"/>
    <cellStyle name="好_丽江汇总" xfId="4761" xr:uid="{00000000-0005-0000-0000-0000D5120000}"/>
    <cellStyle name="好_丽江汇总 2" xfId="4762" xr:uid="{00000000-0005-0000-0000-0000D6120000}"/>
    <cellStyle name="好_民生政策最低支出需求" xfId="4765" xr:uid="{00000000-0005-0000-0000-0000D9120000}"/>
    <cellStyle name="好_民生政策最低支出需求 2" xfId="1057" xr:uid="{00000000-0005-0000-0000-000056040000}"/>
    <cellStyle name="好_民生政策最低支出需求 2 2" xfId="804" xr:uid="{00000000-0005-0000-0000-000057030000}"/>
    <cellStyle name="好_民生政策最低支出需求_财力性转移支付2010年预算参考数" xfId="4766" xr:uid="{00000000-0005-0000-0000-0000DA120000}"/>
    <cellStyle name="好_民生政策最低支出需求_财力性转移支付2010年预算参考数 2" xfId="4767" xr:uid="{00000000-0005-0000-0000-0000DB120000}"/>
    <cellStyle name="好_南召" xfId="4768" xr:uid="{00000000-0005-0000-0000-0000DC120000}"/>
    <cellStyle name="好_农林水和城市维护标准支出20080505－县区合计" xfId="4769" xr:uid="{00000000-0005-0000-0000-0000DD120000}"/>
    <cellStyle name="好_农林水和城市维护标准支出20080505－县区合计 2" xfId="4770" xr:uid="{00000000-0005-0000-0000-0000DE120000}"/>
    <cellStyle name="好_农林水和城市维护标准支出20080505－县区合计 2 2" xfId="4771" xr:uid="{00000000-0005-0000-0000-0000DF120000}"/>
    <cellStyle name="好_农林水和城市维护标准支出20080505－县区合计_不含人员经费系数" xfId="2084" xr:uid="{00000000-0005-0000-0000-000060080000}"/>
    <cellStyle name="好_农林水和城市维护标准支出20080505－县区合计_不含人员经费系数 2" xfId="2086" xr:uid="{00000000-0005-0000-0000-000062080000}"/>
    <cellStyle name="好_农林水和城市维护标准支出20080505－县区合计_不含人员经费系数_财力性转移支付2010年预算参考数" xfId="4772" xr:uid="{00000000-0005-0000-0000-0000E0120000}"/>
    <cellStyle name="好_农林水和城市维护标准支出20080505－县区合计_不含人员经费系数_财力性转移支付2010年预算参考数 2" xfId="4323" xr:uid="{00000000-0005-0000-0000-00001F110000}"/>
    <cellStyle name="好_农林水和城市维护标准支出20080505－县区合计_财力性转移支付2010年预算参考数" xfId="4773" xr:uid="{00000000-0005-0000-0000-0000E1120000}"/>
    <cellStyle name="好_农林水和城市维护标准支出20080505－县区合计_财力性转移支付2010年预算参考数 2" xfId="4774" xr:uid="{00000000-0005-0000-0000-0000E2120000}"/>
    <cellStyle name="好_农林水和城市维护标准支出20080505－县区合计_民生政策最低支出需求" xfId="4775" xr:uid="{00000000-0005-0000-0000-0000E3120000}"/>
    <cellStyle name="好_农林水和城市维护标准支出20080505－县区合计_民生政策最低支出需求 2" xfId="4776" xr:uid="{00000000-0005-0000-0000-0000E4120000}"/>
    <cellStyle name="好_农林水和城市维护标准支出20080505－县区合计_民生政策最低支出需求_财力性转移支付2010年预算参考数" xfId="1517" xr:uid="{00000000-0005-0000-0000-000025060000}"/>
    <cellStyle name="好_农林水和城市维护标准支出20080505－县区合计_民生政策最低支出需求_财力性转移支付2010年预算参考数 2" xfId="1737" xr:uid="{00000000-0005-0000-0000-000005070000}"/>
    <cellStyle name="好_农林水和城市维护标准支出20080505－县区合计_县市旗测算-新科目（含人口规模效应）" xfId="4777" xr:uid="{00000000-0005-0000-0000-0000E5120000}"/>
    <cellStyle name="好_农林水和城市维护标准支出20080505－县区合计_县市旗测算-新科目（含人口规模效应） 2" xfId="4778" xr:uid="{00000000-0005-0000-0000-0000E6120000}"/>
    <cellStyle name="好_农林水和城市维护标准支出20080505－县区合计_县市旗测算-新科目（含人口规模效应）_财力性转移支付2010年预算参考数" xfId="4779" xr:uid="{00000000-0005-0000-0000-0000E7120000}"/>
    <cellStyle name="好_农林水和城市维护标准支出20080505－县区合计_县市旗测算-新科目（含人口规模效应）_财力性转移支付2010年预算参考数 2" xfId="4780" xr:uid="{00000000-0005-0000-0000-0000E8120000}"/>
    <cellStyle name="好_平邑" xfId="4781" xr:uid="{00000000-0005-0000-0000-0000E9120000}"/>
    <cellStyle name="好_平邑 2" xfId="4782" xr:uid="{00000000-0005-0000-0000-0000EA120000}"/>
    <cellStyle name="好_平邑 2 2" xfId="921" xr:uid="{00000000-0005-0000-0000-0000CD030000}"/>
    <cellStyle name="好_平邑_财力性转移支付2010年预算参考数" xfId="4783" xr:uid="{00000000-0005-0000-0000-0000EB120000}"/>
    <cellStyle name="好_平邑_财力性转移支付2010年预算参考数 2" xfId="4764" xr:uid="{00000000-0005-0000-0000-0000D8120000}"/>
    <cellStyle name="好_其他部门(按照总人口测算）—20080416" xfId="1302" xr:uid="{00000000-0005-0000-0000-00004E050000}"/>
    <cellStyle name="好_其他部门(按照总人口测算）—20080416 2" xfId="3767" xr:uid="{00000000-0005-0000-0000-0000F30E0000}"/>
    <cellStyle name="好_其他部门(按照总人口测算）—20080416 2 2" xfId="3235" xr:uid="{00000000-0005-0000-0000-0000DF0C0000}"/>
    <cellStyle name="好_其他部门(按照总人口测算）—20080416_不含人员经费系数" xfId="2937" xr:uid="{00000000-0005-0000-0000-0000B50B0000}"/>
    <cellStyle name="好_其他部门(按照总人口测算）—20080416_不含人员经费系数 2" xfId="4785" xr:uid="{00000000-0005-0000-0000-0000ED120000}"/>
    <cellStyle name="好_其他部门(按照总人口测算）—20080416_不含人员经费系数_财力性转移支付2010年预算参考数" xfId="1702" xr:uid="{00000000-0005-0000-0000-0000E2060000}"/>
    <cellStyle name="好_其他部门(按照总人口测算）—20080416_不含人员经费系数_财力性转移支付2010年预算参考数 2" xfId="4787" xr:uid="{00000000-0005-0000-0000-0000EF120000}"/>
    <cellStyle name="好_其他部门(按照总人口测算）—20080416_财力性转移支付2010年预算参考数" xfId="4788" xr:uid="{00000000-0005-0000-0000-0000F0120000}"/>
    <cellStyle name="好_其他部门(按照总人口测算）—20080416_财力性转移支付2010年预算参考数 2" xfId="4789" xr:uid="{00000000-0005-0000-0000-0000F1120000}"/>
    <cellStyle name="好_其他部门(按照总人口测算）—20080416_民生政策最低支出需求" xfId="1729" xr:uid="{00000000-0005-0000-0000-0000FD060000}"/>
    <cellStyle name="好_其他部门(按照总人口测算）—20080416_民生政策最低支出需求 2" xfId="4790" xr:uid="{00000000-0005-0000-0000-0000F2120000}"/>
    <cellStyle name="好_其他部门(按照总人口测算）—20080416_民生政策最低支出需求_财力性转移支付2010年预算参考数" xfId="4791" xr:uid="{00000000-0005-0000-0000-0000F3120000}"/>
    <cellStyle name="好_其他部门(按照总人口测算）—20080416_民生政策最低支出需求_财力性转移支付2010年预算参考数 2" xfId="1786" xr:uid="{00000000-0005-0000-0000-000036070000}"/>
    <cellStyle name="好_其他部门(按照总人口测算）—20080416_县市旗测算-新科目（含人口规模效应）" xfId="4792" xr:uid="{00000000-0005-0000-0000-0000F4120000}"/>
    <cellStyle name="好_其他部门(按照总人口测算）—20080416_县市旗测算-新科目（含人口规模效应） 2" xfId="4793" xr:uid="{00000000-0005-0000-0000-0000F5120000}"/>
    <cellStyle name="好_其他部门(按照总人口测算）—20080416_县市旗测算-新科目（含人口规模效应）_财力性转移支付2010年预算参考数" xfId="145" xr:uid="{00000000-0005-0000-0000-0000C1000000}"/>
    <cellStyle name="好_其他部门(按照总人口测算）—20080416_县市旗测算-新科目（含人口规模效应）_财力性转移支付2010年预算参考数 2" xfId="78" xr:uid="{00000000-0005-0000-0000-00007E000000}"/>
    <cellStyle name="好_青海 缺口县区测算(地方填报)" xfId="4794" xr:uid="{00000000-0005-0000-0000-0000F6120000}"/>
    <cellStyle name="好_青海 缺口县区测算(地方填报) 2" xfId="2794" xr:uid="{00000000-0005-0000-0000-0000260B0000}"/>
    <cellStyle name="好_青海 缺口县区测算(地方填报)_财力性转移支付2010年预算参考数" xfId="4795" xr:uid="{00000000-0005-0000-0000-0000F7120000}"/>
    <cellStyle name="好_青海 缺口县区测算(地方填报)_财力性转移支付2010年预算参考数 2" xfId="4796" xr:uid="{00000000-0005-0000-0000-0000F8120000}"/>
    <cellStyle name="好_全省基金收入" xfId="113" xr:uid="{00000000-0005-0000-0000-0000A1000000}"/>
    <cellStyle name="好_全省基金收入 2" xfId="161" xr:uid="{00000000-0005-0000-0000-0000D1000000}"/>
    <cellStyle name="好_全省基金收支" xfId="4797" xr:uid="{00000000-0005-0000-0000-0000F9120000}"/>
    <cellStyle name="好_全省基金收支 2" xfId="4798" xr:uid="{00000000-0005-0000-0000-0000FA120000}"/>
    <cellStyle name="好_缺口县区测算" xfId="3708" xr:uid="{00000000-0005-0000-0000-0000B80E0000}"/>
    <cellStyle name="好_缺口县区测算 2" xfId="33" xr:uid="{00000000-0005-0000-0000-000051000000}"/>
    <cellStyle name="好_缺口县区测算（11.13）" xfId="4799" xr:uid="{00000000-0005-0000-0000-0000FB120000}"/>
    <cellStyle name="好_缺口县区测算（11.13） 2" xfId="4800" xr:uid="{00000000-0005-0000-0000-0000FC120000}"/>
    <cellStyle name="好_缺口县区测算（11.13）_财力性转移支付2010年预算参考数" xfId="4801" xr:uid="{00000000-0005-0000-0000-0000FD120000}"/>
    <cellStyle name="好_缺口县区测算（11.13）_财力性转移支付2010年预算参考数 2" xfId="4802" xr:uid="{00000000-0005-0000-0000-0000FE120000}"/>
    <cellStyle name="好_缺口县区测算(按2007支出增长25%测算)" xfId="1833" xr:uid="{00000000-0005-0000-0000-000065070000}"/>
    <cellStyle name="好_缺口县区测算(按2007支出增长25%测算) 2" xfId="4803" xr:uid="{00000000-0005-0000-0000-0000FF120000}"/>
    <cellStyle name="好_缺口县区测算(按2007支出增长25%测算)_财力性转移支付2010年预算参考数" xfId="4804" xr:uid="{00000000-0005-0000-0000-000000130000}"/>
    <cellStyle name="好_缺口县区测算(按2007支出增长25%测算)_财力性转移支付2010年预算参考数 2" xfId="4805" xr:uid="{00000000-0005-0000-0000-000001130000}"/>
    <cellStyle name="好_缺口县区测算(按核定人数)" xfId="4806" xr:uid="{00000000-0005-0000-0000-000002130000}"/>
    <cellStyle name="好_缺口县区测算(按核定人数) 2" xfId="4807" xr:uid="{00000000-0005-0000-0000-000003130000}"/>
    <cellStyle name="好_缺口县区测算(按核定人数)_财力性转移支付2010年预算参考数" xfId="4808" xr:uid="{00000000-0005-0000-0000-000004130000}"/>
    <cellStyle name="好_缺口县区测算(按核定人数)_财力性转移支付2010年预算参考数 2" xfId="4809" xr:uid="{00000000-0005-0000-0000-000005130000}"/>
    <cellStyle name="好_缺口县区测算(财政部标准)" xfId="4508" xr:uid="{00000000-0005-0000-0000-0000D8110000}"/>
    <cellStyle name="好_缺口县区测算(财政部标准) 2" xfId="2534" xr:uid="{00000000-0005-0000-0000-0000220A0000}"/>
    <cellStyle name="好_缺口县区测算(财政部标准)_财力性转移支付2010年预算参考数" xfId="3277" xr:uid="{00000000-0005-0000-0000-0000090D0000}"/>
    <cellStyle name="好_缺口县区测算(财政部标准)_财力性转移支付2010年预算参考数 2" xfId="3536" xr:uid="{00000000-0005-0000-0000-00000C0E0000}"/>
    <cellStyle name="好_缺口县区测算_财力性转移支付2010年预算参考数" xfId="4810" xr:uid="{00000000-0005-0000-0000-000006130000}"/>
    <cellStyle name="好_缺口县区测算_财力性转移支付2010年预算参考数 2" xfId="2823" xr:uid="{00000000-0005-0000-0000-0000430B0000}"/>
    <cellStyle name="好_缺口消化情况" xfId="4811" xr:uid="{00000000-0005-0000-0000-000007130000}"/>
    <cellStyle name="好_缺口消化情况 2" xfId="4812" xr:uid="{00000000-0005-0000-0000-000008130000}"/>
    <cellStyle name="好_人员工资和公用经费" xfId="2237" xr:uid="{00000000-0005-0000-0000-0000F9080000}"/>
    <cellStyle name="好_人员工资和公用经费 2" xfId="3001" xr:uid="{00000000-0005-0000-0000-0000F50B0000}"/>
    <cellStyle name="好_人员工资和公用经费 2 2" xfId="4813" xr:uid="{00000000-0005-0000-0000-000009130000}"/>
    <cellStyle name="好_人员工资和公用经费_财力性转移支付2010年预算参考数" xfId="4814" xr:uid="{00000000-0005-0000-0000-00000A130000}"/>
    <cellStyle name="好_人员工资和公用经费_财力性转移支付2010年预算参考数 2" xfId="4815" xr:uid="{00000000-0005-0000-0000-00000B130000}"/>
    <cellStyle name="好_人员工资和公用经费2" xfId="4816" xr:uid="{00000000-0005-0000-0000-00000C130000}"/>
    <cellStyle name="好_人员工资和公用经费2 2" xfId="4817" xr:uid="{00000000-0005-0000-0000-00000D130000}"/>
    <cellStyle name="好_人员工资和公用经费2_财力性转移支付2010年预算参考数" xfId="576" xr:uid="{00000000-0005-0000-0000-000072020000}"/>
    <cellStyle name="好_人员工资和公用经费2_财力性转移支付2010年预算参考数 2" xfId="2928" xr:uid="{00000000-0005-0000-0000-0000AC0B0000}"/>
    <cellStyle name="好_人员工资和公用经费3" xfId="4818" xr:uid="{00000000-0005-0000-0000-00000E130000}"/>
    <cellStyle name="好_人员工资和公用经费3 2" xfId="2218" xr:uid="{00000000-0005-0000-0000-0000E6080000}"/>
    <cellStyle name="好_人员工资和公用经费3_财力性转移支付2010年预算参考数" xfId="4819" xr:uid="{00000000-0005-0000-0000-00000F130000}"/>
    <cellStyle name="好_人员工资和公用经费3_财力性转移支付2010年预算参考数 2" xfId="4820" xr:uid="{00000000-0005-0000-0000-000010130000}"/>
    <cellStyle name="好_山东省民生支出标准" xfId="1327" xr:uid="{00000000-0005-0000-0000-000067050000}"/>
    <cellStyle name="好_山东省民生支出标准 2" xfId="4821" xr:uid="{00000000-0005-0000-0000-000011130000}"/>
    <cellStyle name="好_山东省民生支出标准 2 2" xfId="4823" xr:uid="{00000000-0005-0000-0000-000013130000}"/>
    <cellStyle name="好_山东省民生支出标准_财力性转移支付2010年预算参考数" xfId="4826" xr:uid="{00000000-0005-0000-0000-000016130000}"/>
    <cellStyle name="好_山东省民生支出标准_财力性转移支付2010年预算参考数 2" xfId="4827" xr:uid="{00000000-0005-0000-0000-000017130000}"/>
    <cellStyle name="好_商品交易所2006--2008年税收" xfId="4828" xr:uid="{00000000-0005-0000-0000-000018130000}"/>
    <cellStyle name="好_商品交易所2006--2008年税收 2" xfId="1576" xr:uid="{00000000-0005-0000-0000-000064060000}"/>
    <cellStyle name="好_商品交易所2006--2008年税收 3" xfId="4829" xr:uid="{00000000-0005-0000-0000-000019130000}"/>
    <cellStyle name="好_商品交易所2006--2008年税收_2017年常委会" xfId="750" xr:uid="{00000000-0005-0000-0000-000020030000}"/>
    <cellStyle name="好_商品交易所2006--2008年税收_2017年预算草案（债务）" xfId="4830" xr:uid="{00000000-0005-0000-0000-00001A130000}"/>
    <cellStyle name="好_商品交易所2006--2008年税收_基金汇总" xfId="3940" xr:uid="{00000000-0005-0000-0000-0000A00F0000}"/>
    <cellStyle name="好_商品交易所2006--2008年税收_收入汇总" xfId="2370" xr:uid="{00000000-0005-0000-0000-00007E090000}"/>
    <cellStyle name="好_商品交易所2006--2008年税收_支出汇总" xfId="4831" xr:uid="{00000000-0005-0000-0000-00001B130000}"/>
    <cellStyle name="好_省电力2008年 工作表" xfId="3734" xr:uid="{00000000-0005-0000-0000-0000D20E0000}"/>
    <cellStyle name="好_省电力2008年 工作表 2" xfId="3025" xr:uid="{00000000-0005-0000-0000-00000D0C0000}"/>
    <cellStyle name="好_省电力2008年 工作表 3" xfId="4832" xr:uid="{00000000-0005-0000-0000-00001C130000}"/>
    <cellStyle name="好_省电力2008年 工作表_2017年常委会" xfId="4833" xr:uid="{00000000-0005-0000-0000-00001D130000}"/>
    <cellStyle name="好_省电力2008年 工作表_2017年预算草案（债务）" xfId="4835" xr:uid="{00000000-0005-0000-0000-00001F130000}"/>
    <cellStyle name="好_省电力2008年 工作表_基金汇总" xfId="802" xr:uid="{00000000-0005-0000-0000-000055030000}"/>
    <cellStyle name="好_省电力2008年 工作表_收入汇总" xfId="4836" xr:uid="{00000000-0005-0000-0000-000020130000}"/>
    <cellStyle name="好_省电力2008年 工作表_支出汇总" xfId="2756" xr:uid="{00000000-0005-0000-0000-0000000B0000}"/>
    <cellStyle name="好_省级国有资本经营预算表" xfId="3634" xr:uid="{00000000-0005-0000-0000-00006E0E0000}"/>
    <cellStyle name="好_省级国有资本经营预算表 2" xfId="3516" xr:uid="{00000000-0005-0000-0000-0000F80D0000}"/>
    <cellStyle name="好_省级基金收出" xfId="4837" xr:uid="{00000000-0005-0000-0000-000021130000}"/>
    <cellStyle name="好_省级基金收出 2" xfId="1843" xr:uid="{00000000-0005-0000-0000-00006F070000}"/>
    <cellStyle name="好_省级明细" xfId="2626" xr:uid="{00000000-0005-0000-0000-00007E0A0000}"/>
    <cellStyle name="好_省级明细 2" xfId="1598" xr:uid="{00000000-0005-0000-0000-00007A060000}"/>
    <cellStyle name="好_省级明细 3" xfId="4838" xr:uid="{00000000-0005-0000-0000-000022130000}"/>
    <cellStyle name="好_省级明细_1.3日 2017年预算草案 - 副本" xfId="4839" xr:uid="{00000000-0005-0000-0000-000023130000}"/>
    <cellStyle name="好_省级明细_1.3日 2017年预算草案 - 副本 2" xfId="4840" xr:uid="{00000000-0005-0000-0000-000024130000}"/>
    <cellStyle name="好_省级明细_2.2017全省收入" xfId="3810" xr:uid="{00000000-0005-0000-0000-00001E0F0000}"/>
    <cellStyle name="好_省级明细_2.2017全省收入 2" xfId="4841" xr:uid="{00000000-0005-0000-0000-000025130000}"/>
    <cellStyle name="好_省级明细_2016-2017全省国资预算" xfId="4842" xr:uid="{00000000-0005-0000-0000-000026130000}"/>
    <cellStyle name="好_省级明细_2016-2017全省国资预算 2" xfId="4843" xr:uid="{00000000-0005-0000-0000-000027130000}"/>
    <cellStyle name="好_省级明细_2016年预算草案" xfId="4844" xr:uid="{00000000-0005-0000-0000-000028130000}"/>
    <cellStyle name="好_省级明细_2016年预算草案 2" xfId="4845" xr:uid="{00000000-0005-0000-0000-000029130000}"/>
    <cellStyle name="好_省级明细_2016年预算草案1.13" xfId="3613" xr:uid="{00000000-0005-0000-0000-0000590E0000}"/>
    <cellStyle name="好_省级明细_2016年预算草案1.13 2" xfId="4846" xr:uid="{00000000-0005-0000-0000-00002A130000}"/>
    <cellStyle name="好_省级明细_2016年预算草案1.13 3" xfId="1676" xr:uid="{00000000-0005-0000-0000-0000C8060000}"/>
    <cellStyle name="好_省级明细_2016年预算草案1.13_2017年预算草案（债务）" xfId="647" xr:uid="{00000000-0005-0000-0000-0000B9020000}"/>
    <cellStyle name="好_省级明细_2016年预算草案1.13_基金汇总" xfId="4847" xr:uid="{00000000-0005-0000-0000-00002B130000}"/>
    <cellStyle name="好_省级明细_2016年预算草案1.13_收入汇总" xfId="780" xr:uid="{00000000-0005-0000-0000-00003F030000}"/>
    <cellStyle name="好_省级明细_2016年预算草案1.13_支出汇总" xfId="4848" xr:uid="{00000000-0005-0000-0000-00002C130000}"/>
    <cellStyle name="好_省级明细_20171207-2018年预算草案" xfId="3698" xr:uid="{00000000-0005-0000-0000-0000AE0E0000}"/>
    <cellStyle name="好_省级明细_20171207-2018年预算草案 2" xfId="4849" xr:uid="{00000000-0005-0000-0000-00002D130000}"/>
    <cellStyle name="好_省级明细_2017年财政收支预算" xfId="2846" xr:uid="{00000000-0005-0000-0000-00005A0B0000}"/>
    <cellStyle name="好_省级明细_2017年财政收支预算 2" xfId="4851" xr:uid="{00000000-0005-0000-0000-00002F130000}"/>
    <cellStyle name="好_省级明细_2017年预算草案（债务）" xfId="3984" xr:uid="{00000000-0005-0000-0000-0000CC0F0000}"/>
    <cellStyle name="好_省级明细_2017年预算草案1.4" xfId="3966" xr:uid="{00000000-0005-0000-0000-0000BA0F0000}"/>
    <cellStyle name="好_省级明细_2017年预算草案1.4 2" xfId="4852" xr:uid="{00000000-0005-0000-0000-000030130000}"/>
    <cellStyle name="好_省级明细_21.2017年全省基金收入" xfId="4853" xr:uid="{00000000-0005-0000-0000-000031130000}"/>
    <cellStyle name="好_省级明细_21.2017年全省基金收入 2" xfId="4854" xr:uid="{00000000-0005-0000-0000-000032130000}"/>
    <cellStyle name="好_省级明细_23" xfId="4856" xr:uid="{00000000-0005-0000-0000-000034130000}"/>
    <cellStyle name="好_省级明细_23 2" xfId="19" xr:uid="{00000000-0005-0000-0000-000043000000}"/>
    <cellStyle name="好_省级明细_23 3" xfId="4857" xr:uid="{00000000-0005-0000-0000-000035130000}"/>
    <cellStyle name="好_省级明细_23_2017年预算草案（债务）" xfId="4858" xr:uid="{00000000-0005-0000-0000-000036130000}"/>
    <cellStyle name="好_省级明细_23_基金汇总" xfId="459" xr:uid="{00000000-0005-0000-0000-0000FD010000}"/>
    <cellStyle name="好_省级明细_23_收入汇总" xfId="4859" xr:uid="{00000000-0005-0000-0000-000037130000}"/>
    <cellStyle name="好_省级明细_23_支出汇总" xfId="4860" xr:uid="{00000000-0005-0000-0000-000038130000}"/>
    <cellStyle name="好_省级明细_3.2017全省支出" xfId="4861" xr:uid="{00000000-0005-0000-0000-000039130000}"/>
    <cellStyle name="好_省级明细_3.2017全省支出 2" xfId="4862" xr:uid="{00000000-0005-0000-0000-00003A130000}"/>
    <cellStyle name="好_省级明细_5.2017省本级收入" xfId="4863" xr:uid="{00000000-0005-0000-0000-00003B130000}"/>
    <cellStyle name="好_省级明细_5.2017省本级收入 2" xfId="4864" xr:uid="{00000000-0005-0000-0000-00003C130000}"/>
    <cellStyle name="好_省级明细_6.2017省本级支出" xfId="4865" xr:uid="{00000000-0005-0000-0000-00003D130000}"/>
    <cellStyle name="好_省级明细_6.2017省本级支出 2" xfId="4866" xr:uid="{00000000-0005-0000-0000-00003E130000}"/>
    <cellStyle name="好_省级明细_Book1" xfId="4867" xr:uid="{00000000-0005-0000-0000-00003F130000}"/>
    <cellStyle name="好_省级明细_Book1 2" xfId="3073" xr:uid="{00000000-0005-0000-0000-00003D0C0000}"/>
    <cellStyle name="好_省级明细_Book1 3" xfId="4868" xr:uid="{00000000-0005-0000-0000-000040130000}"/>
    <cellStyle name="好_省级明细_Book1_2017年预算草案（债务）" xfId="2537" xr:uid="{00000000-0005-0000-0000-0000250A0000}"/>
    <cellStyle name="好_省级明细_Book1_基金汇总" xfId="4072" xr:uid="{00000000-0005-0000-0000-000024100000}"/>
    <cellStyle name="好_省级明细_Book1_收入汇总" xfId="4147" xr:uid="{00000000-0005-0000-0000-00006F100000}"/>
    <cellStyle name="好_省级明细_Book1_支出汇总" xfId="3198" xr:uid="{00000000-0005-0000-0000-0000BA0C0000}"/>
    <cellStyle name="好_省级明细_Book3" xfId="4869" xr:uid="{00000000-0005-0000-0000-000041130000}"/>
    <cellStyle name="好_省级明细_Book3 2" xfId="4870" xr:uid="{00000000-0005-0000-0000-000042130000}"/>
    <cellStyle name="好_省级明细_Xl0000068" xfId="4871" xr:uid="{00000000-0005-0000-0000-000043130000}"/>
    <cellStyle name="好_省级明细_Xl0000068 2" xfId="4872" xr:uid="{00000000-0005-0000-0000-000044130000}"/>
    <cellStyle name="好_省级明细_Xl0000068 3" xfId="4873" xr:uid="{00000000-0005-0000-0000-000045130000}"/>
    <cellStyle name="好_省级明细_Xl0000068_2017年预算草案（债务）" xfId="2546" xr:uid="{00000000-0005-0000-0000-00002E0A0000}"/>
    <cellStyle name="好_省级明细_Xl0000068_基金汇总" xfId="4874" xr:uid="{00000000-0005-0000-0000-000046130000}"/>
    <cellStyle name="好_省级明细_Xl0000068_收入汇总" xfId="2707" xr:uid="{00000000-0005-0000-0000-0000CF0A0000}"/>
    <cellStyle name="好_省级明细_Xl0000068_支出汇总" xfId="4875" xr:uid="{00000000-0005-0000-0000-000047130000}"/>
    <cellStyle name="好_省级明细_Xl0000071" xfId="4876" xr:uid="{00000000-0005-0000-0000-000048130000}"/>
    <cellStyle name="好_省级明细_Xl0000071 2" xfId="3505" xr:uid="{00000000-0005-0000-0000-0000ED0D0000}"/>
    <cellStyle name="好_省级明细_Xl0000071 3" xfId="3956" xr:uid="{00000000-0005-0000-0000-0000B00F0000}"/>
    <cellStyle name="好_省级明细_Xl0000071_2017年预算草案（债务）" xfId="4414" xr:uid="{00000000-0005-0000-0000-00007A110000}"/>
    <cellStyle name="好_省级明细_Xl0000071_基金汇总" xfId="4877" xr:uid="{00000000-0005-0000-0000-000049130000}"/>
    <cellStyle name="好_省级明细_Xl0000071_收入汇总" xfId="3962" xr:uid="{00000000-0005-0000-0000-0000B60F0000}"/>
    <cellStyle name="好_省级明细_Xl0000071_支出汇总" xfId="4878" xr:uid="{00000000-0005-0000-0000-00004A130000}"/>
    <cellStyle name="好_省级明细_表六七" xfId="4879" xr:uid="{00000000-0005-0000-0000-00004B130000}"/>
    <cellStyle name="好_省级明细_表六七 2" xfId="4880" xr:uid="{00000000-0005-0000-0000-00004C130000}"/>
    <cellStyle name="好_省级明细_代编表" xfId="718" xr:uid="{00000000-0005-0000-0000-000000030000}"/>
    <cellStyle name="好_省级明细_代编表 2" xfId="4881" xr:uid="{00000000-0005-0000-0000-00004D130000}"/>
    <cellStyle name="好_省级明细_代编全省支出预算修改" xfId="4315" xr:uid="{00000000-0005-0000-0000-000017110000}"/>
    <cellStyle name="好_省级明细_代编全省支出预算修改 2" xfId="4882" xr:uid="{00000000-0005-0000-0000-00004E130000}"/>
    <cellStyle name="好_省级明细_代编全省支出预算修改 3" xfId="241" xr:uid="{00000000-0005-0000-0000-000022010000}"/>
    <cellStyle name="好_省级明细_代编全省支出预算修改_2017年预算草案（债务）" xfId="3739" xr:uid="{00000000-0005-0000-0000-0000D70E0000}"/>
    <cellStyle name="好_省级明细_代编全省支出预算修改_基金汇总" xfId="2054" xr:uid="{00000000-0005-0000-0000-000042080000}"/>
    <cellStyle name="好_省级明细_代编全省支出预算修改_收入汇总" xfId="4883" xr:uid="{00000000-0005-0000-0000-00004F130000}"/>
    <cellStyle name="好_省级明细_代编全省支出预算修改_支出汇总" xfId="4884" xr:uid="{00000000-0005-0000-0000-000050130000}"/>
    <cellStyle name="好_省级明细_冬梅3" xfId="4885" xr:uid="{00000000-0005-0000-0000-000051130000}"/>
    <cellStyle name="好_省级明细_冬梅3 2" xfId="3587" xr:uid="{00000000-0005-0000-0000-00003F0E0000}"/>
    <cellStyle name="好_省级明细_冬梅3 3" xfId="3168" xr:uid="{00000000-0005-0000-0000-00009C0C0000}"/>
    <cellStyle name="好_省级明细_冬梅3_2017年预算草案（债务）" xfId="4886" xr:uid="{00000000-0005-0000-0000-000052130000}"/>
    <cellStyle name="好_省级明细_冬梅3_基金汇总" xfId="4887" xr:uid="{00000000-0005-0000-0000-000053130000}"/>
    <cellStyle name="好_省级明细_冬梅3_收入汇总" xfId="3116" xr:uid="{00000000-0005-0000-0000-0000680C0000}"/>
    <cellStyle name="好_省级明细_冬梅3_支出汇总" xfId="4889" xr:uid="{00000000-0005-0000-0000-000055130000}"/>
    <cellStyle name="好_省级明细_复件 表19（梁蕊发）" xfId="4890" xr:uid="{00000000-0005-0000-0000-000056130000}"/>
    <cellStyle name="好_省级明细_复件 表19（梁蕊发） 2" xfId="4891" xr:uid="{00000000-0005-0000-0000-000057130000}"/>
    <cellStyle name="好_省级明细_副本1.2" xfId="4834" xr:uid="{00000000-0005-0000-0000-00001E130000}"/>
    <cellStyle name="好_省级明细_副本1.2 2" xfId="4699" xr:uid="{00000000-0005-0000-0000-000097120000}"/>
    <cellStyle name="好_省级明细_副本1.2 3" xfId="2567" xr:uid="{00000000-0005-0000-0000-0000430A0000}"/>
    <cellStyle name="好_省级明细_副本1.2_2017年预算草案（债务）" xfId="4892" xr:uid="{00000000-0005-0000-0000-000058130000}"/>
    <cellStyle name="好_省级明细_副本1.2_基金汇总" xfId="4893" xr:uid="{00000000-0005-0000-0000-000059130000}"/>
    <cellStyle name="好_省级明细_副本1.2_收入汇总" xfId="4894" xr:uid="{00000000-0005-0000-0000-00005A130000}"/>
    <cellStyle name="好_省级明细_副本1.2_支出汇总" xfId="2585" xr:uid="{00000000-0005-0000-0000-0000550A0000}"/>
    <cellStyle name="好_省级明细_副本最新" xfId="4895" xr:uid="{00000000-0005-0000-0000-00005B130000}"/>
    <cellStyle name="好_省级明细_副本最新 2" xfId="2129" xr:uid="{00000000-0005-0000-0000-00008D080000}"/>
    <cellStyle name="好_省级明细_副本最新 3" xfId="2119" xr:uid="{00000000-0005-0000-0000-000083080000}"/>
    <cellStyle name="好_省级明细_副本最新_2017年预算草案（债务）" xfId="4896" xr:uid="{00000000-0005-0000-0000-00005C130000}"/>
    <cellStyle name="好_省级明细_副本最新_基金汇总" xfId="4897" xr:uid="{00000000-0005-0000-0000-00005D130000}"/>
    <cellStyle name="好_省级明细_副本最新_收入汇总" xfId="2425" xr:uid="{00000000-0005-0000-0000-0000B5090000}"/>
    <cellStyle name="好_省级明细_副本最新_支出汇总" xfId="839" xr:uid="{00000000-0005-0000-0000-00007A030000}"/>
    <cellStyle name="好_省级明细_基金表" xfId="4899" xr:uid="{00000000-0005-0000-0000-00005F130000}"/>
    <cellStyle name="好_省级明细_基金表 2" xfId="4900" xr:uid="{00000000-0005-0000-0000-000060130000}"/>
    <cellStyle name="好_省级明细_基金汇总" xfId="4901" xr:uid="{00000000-0005-0000-0000-000061130000}"/>
    <cellStyle name="好_省级明细_基金最新" xfId="4902" xr:uid="{00000000-0005-0000-0000-000062130000}"/>
    <cellStyle name="好_省级明细_基金最新 2" xfId="4903" xr:uid="{00000000-0005-0000-0000-000063130000}"/>
    <cellStyle name="好_省级明细_基金最新 3" xfId="4746" xr:uid="{00000000-0005-0000-0000-0000C6120000}"/>
    <cellStyle name="好_省级明细_基金最新_2017年预算草案（债务）" xfId="4904" xr:uid="{00000000-0005-0000-0000-000064130000}"/>
    <cellStyle name="好_省级明细_基金最新_基金汇总" xfId="4905" xr:uid="{00000000-0005-0000-0000-000065130000}"/>
    <cellStyle name="好_省级明细_基金最新_收入汇总" xfId="4906" xr:uid="{00000000-0005-0000-0000-000066130000}"/>
    <cellStyle name="好_省级明细_基金最新_支出汇总" xfId="4183" xr:uid="{00000000-0005-0000-0000-000093100000}"/>
    <cellStyle name="好_省级明细_基金最终修改支出" xfId="4530" xr:uid="{00000000-0005-0000-0000-0000EE110000}"/>
    <cellStyle name="好_省级明细_基金最终修改支出 2" xfId="4532" xr:uid="{00000000-0005-0000-0000-0000F0110000}"/>
    <cellStyle name="好_省级明细_梁蕊要预算局报人大2017年预算草案" xfId="4907" xr:uid="{00000000-0005-0000-0000-000067130000}"/>
    <cellStyle name="好_省级明细_梁蕊要预算局报人大2017年预算草案 2" xfId="4908" xr:uid="{00000000-0005-0000-0000-000068130000}"/>
    <cellStyle name="好_省级明细_全省收入代编最新" xfId="4909" xr:uid="{00000000-0005-0000-0000-000069130000}"/>
    <cellStyle name="好_省级明细_全省收入代编最新 2" xfId="4910" xr:uid="{00000000-0005-0000-0000-00006A130000}"/>
    <cellStyle name="好_省级明细_全省收入代编最新 3" xfId="4911" xr:uid="{00000000-0005-0000-0000-00006B130000}"/>
    <cellStyle name="好_省级明细_全省收入代编最新_2017年预算草案（债务）" xfId="4912" xr:uid="{00000000-0005-0000-0000-00006C130000}"/>
    <cellStyle name="好_省级明细_全省收入代编最新_基金汇总" xfId="4913" xr:uid="{00000000-0005-0000-0000-00006D130000}"/>
    <cellStyle name="好_省级明细_全省收入代编最新_收入汇总" xfId="4914" xr:uid="{00000000-0005-0000-0000-00006E130000}"/>
    <cellStyle name="好_省级明细_全省收入代编最新_支出汇总" xfId="4915" xr:uid="{00000000-0005-0000-0000-00006F130000}"/>
    <cellStyle name="好_省级明细_全省预算代编" xfId="4916" xr:uid="{00000000-0005-0000-0000-000070130000}"/>
    <cellStyle name="好_省级明细_全省预算代编 2" xfId="4917" xr:uid="{00000000-0005-0000-0000-000071130000}"/>
    <cellStyle name="好_省级明细_全省预算代编 3" xfId="4918" xr:uid="{00000000-0005-0000-0000-000072130000}"/>
    <cellStyle name="好_省级明细_全省预算代编_2017年预算草案（债务）" xfId="4919" xr:uid="{00000000-0005-0000-0000-000073130000}"/>
    <cellStyle name="好_省级明细_全省预算代编_基金汇总" xfId="4920" xr:uid="{00000000-0005-0000-0000-000074130000}"/>
    <cellStyle name="好_省级明细_全省预算代编_收入汇总" xfId="4921" xr:uid="{00000000-0005-0000-0000-000075130000}"/>
    <cellStyle name="好_省级明细_全省预算代编_支出汇总" xfId="480" xr:uid="{00000000-0005-0000-0000-000012020000}"/>
    <cellStyle name="好_省级明细_社保2017年预算草案1.3" xfId="4922" xr:uid="{00000000-0005-0000-0000-000076130000}"/>
    <cellStyle name="好_省级明细_社保2017年预算草案1.3 2" xfId="4923" xr:uid="{00000000-0005-0000-0000-000077130000}"/>
    <cellStyle name="好_省级明细_省级国有资本经营预算表" xfId="4924" xr:uid="{00000000-0005-0000-0000-000078130000}"/>
    <cellStyle name="好_省级明细_省级国有资本经营预算表 2" xfId="4925" xr:uid="{00000000-0005-0000-0000-000079130000}"/>
    <cellStyle name="好_省级明细_收入汇总" xfId="4926" xr:uid="{00000000-0005-0000-0000-00007A130000}"/>
    <cellStyle name="好_省级明细_政府性基金人大会表格1稿" xfId="4927" xr:uid="{00000000-0005-0000-0000-00007B130000}"/>
    <cellStyle name="好_省级明细_政府性基金人大会表格1稿 2" xfId="4928" xr:uid="{00000000-0005-0000-0000-00007C130000}"/>
    <cellStyle name="好_省级明细_政府性基金人大会表格1稿 3" xfId="4929" xr:uid="{00000000-0005-0000-0000-00007D130000}"/>
    <cellStyle name="好_省级明细_政府性基金人大会表格1稿_2017年预算草案（债务）" xfId="4930" xr:uid="{00000000-0005-0000-0000-00007E130000}"/>
    <cellStyle name="好_省级明细_政府性基金人大会表格1稿_基金汇总" xfId="4931" xr:uid="{00000000-0005-0000-0000-00007F130000}"/>
    <cellStyle name="好_省级明细_政府性基金人大会表格1稿_收入汇总" xfId="4932" xr:uid="{00000000-0005-0000-0000-000080130000}"/>
    <cellStyle name="好_省级明细_政府性基金人大会表格1稿_支出汇总" xfId="4850" xr:uid="{00000000-0005-0000-0000-00002E130000}"/>
    <cellStyle name="好_省级明细_支出汇总" xfId="4933" xr:uid="{00000000-0005-0000-0000-000081130000}"/>
    <cellStyle name="好_省级收入" xfId="2385" xr:uid="{00000000-0005-0000-0000-00008D090000}"/>
    <cellStyle name="好_省级收入 2" xfId="4934" xr:uid="{00000000-0005-0000-0000-000082130000}"/>
    <cellStyle name="好_省级收入_1" xfId="4935" xr:uid="{00000000-0005-0000-0000-000083130000}"/>
    <cellStyle name="好_省级收入_1 2" xfId="4936" xr:uid="{00000000-0005-0000-0000-000084130000}"/>
    <cellStyle name="好_省级支出" xfId="4937" xr:uid="{00000000-0005-0000-0000-000085130000}"/>
    <cellStyle name="好_省级支出 2" xfId="4938" xr:uid="{00000000-0005-0000-0000-000086130000}"/>
    <cellStyle name="好_省级支出_1" xfId="4939" xr:uid="{00000000-0005-0000-0000-000087130000}"/>
    <cellStyle name="好_省级支出_1 2" xfId="4940" xr:uid="{00000000-0005-0000-0000-000088130000}"/>
    <cellStyle name="好_省级支出_2" xfId="3867" xr:uid="{00000000-0005-0000-0000-0000570F0000}"/>
    <cellStyle name="好_省属监狱人员级别表(驻外)" xfId="4445" xr:uid="{00000000-0005-0000-0000-000099110000}"/>
    <cellStyle name="好_省属监狱人员级别表(驻外)_2017年常委会" xfId="4941" xr:uid="{00000000-0005-0000-0000-000089130000}"/>
    <cellStyle name="好_省属监狱人员级别表(驻外)_基金汇总" xfId="2898" xr:uid="{00000000-0005-0000-0000-00008E0B0000}"/>
    <cellStyle name="好_省属监狱人员级别表(驻外)_收入汇总" xfId="4942" xr:uid="{00000000-0005-0000-0000-00008A130000}"/>
    <cellStyle name="好_省属监狱人员级别表(驻外)_支出汇总" xfId="4943" xr:uid="{00000000-0005-0000-0000-00008B130000}"/>
    <cellStyle name="好_市辖区测算20080510" xfId="4944" xr:uid="{00000000-0005-0000-0000-00008C130000}"/>
    <cellStyle name="好_市辖区测算20080510 2" xfId="4945" xr:uid="{00000000-0005-0000-0000-00008D130000}"/>
    <cellStyle name="好_市辖区测算20080510 2 2" xfId="1913" xr:uid="{00000000-0005-0000-0000-0000B5070000}"/>
    <cellStyle name="好_市辖区测算20080510_不含人员经费系数" xfId="4946" xr:uid="{00000000-0005-0000-0000-00008E130000}"/>
    <cellStyle name="好_市辖区测算20080510_不含人员经费系数 2" xfId="757" xr:uid="{00000000-0005-0000-0000-000027030000}"/>
    <cellStyle name="好_市辖区测算20080510_不含人员经费系数_财力性转移支付2010年预算参考数" xfId="4362" xr:uid="{00000000-0005-0000-0000-000046110000}"/>
    <cellStyle name="好_市辖区测算20080510_不含人员经费系数_财力性转移支付2010年预算参考数 2" xfId="4898" xr:uid="{00000000-0005-0000-0000-00005E130000}"/>
    <cellStyle name="好_市辖区测算20080510_财力性转移支付2010年预算参考数" xfId="4947" xr:uid="{00000000-0005-0000-0000-00008F130000}"/>
    <cellStyle name="好_市辖区测算20080510_财力性转移支付2010年预算参考数 2" xfId="4948" xr:uid="{00000000-0005-0000-0000-000090130000}"/>
    <cellStyle name="好_市辖区测算20080510_民生政策最低支出需求" xfId="4553" xr:uid="{00000000-0005-0000-0000-000005120000}"/>
    <cellStyle name="好_市辖区测算20080510_民生政策最低支出需求 2" xfId="4949" xr:uid="{00000000-0005-0000-0000-000091130000}"/>
    <cellStyle name="好_市辖区测算20080510_民生政策最低支出需求_财力性转移支付2010年预算参考数" xfId="705" xr:uid="{00000000-0005-0000-0000-0000F3020000}"/>
    <cellStyle name="好_市辖区测算20080510_民生政策最低支出需求_财力性转移支付2010年预算参考数 2" xfId="4950" xr:uid="{00000000-0005-0000-0000-000092130000}"/>
    <cellStyle name="好_市辖区测算20080510_县市旗测算-新科目（含人口规模效应）" xfId="4951" xr:uid="{00000000-0005-0000-0000-000093130000}"/>
    <cellStyle name="好_市辖区测算20080510_县市旗测算-新科目（含人口规模效应） 2" xfId="4952" xr:uid="{00000000-0005-0000-0000-000094130000}"/>
    <cellStyle name="好_市辖区测算20080510_县市旗测算-新科目（含人口规模效应）_财力性转移支付2010年预算参考数" xfId="4953" xr:uid="{00000000-0005-0000-0000-000095130000}"/>
    <cellStyle name="好_市辖区测算20080510_县市旗测算-新科目（含人口规模效应）_财力性转移支付2010年预算参考数 2" xfId="4954" xr:uid="{00000000-0005-0000-0000-000096130000}"/>
    <cellStyle name="好_市辖区测算-新科目（20080626）" xfId="4955" xr:uid="{00000000-0005-0000-0000-000097130000}"/>
    <cellStyle name="好_市辖区测算-新科目（20080626） 2" xfId="4028" xr:uid="{00000000-0005-0000-0000-0000F80F0000}"/>
    <cellStyle name="好_市辖区测算-新科目（20080626） 2 2" xfId="1020" xr:uid="{00000000-0005-0000-0000-000031040000}"/>
    <cellStyle name="好_市辖区测算-新科目（20080626）_不含人员经费系数" xfId="1460" xr:uid="{00000000-0005-0000-0000-0000EC050000}"/>
    <cellStyle name="好_市辖区测算-新科目（20080626）_不含人员经费系数 2" xfId="4957" xr:uid="{00000000-0005-0000-0000-000099130000}"/>
    <cellStyle name="好_市辖区测算-新科目（20080626）_不含人员经费系数_财力性转移支付2010年预算参考数" xfId="4958" xr:uid="{00000000-0005-0000-0000-00009A130000}"/>
    <cellStyle name="好_市辖区测算-新科目（20080626）_不含人员经费系数_财力性转移支付2010年预算参考数 2" xfId="4959" xr:uid="{00000000-0005-0000-0000-00009B130000}"/>
    <cellStyle name="好_市辖区测算-新科目（20080626）_财力性转移支付2010年预算参考数" xfId="4960" xr:uid="{00000000-0005-0000-0000-00009C130000}"/>
    <cellStyle name="好_市辖区测算-新科目（20080626）_财力性转移支付2010年预算参考数 2" xfId="4961" xr:uid="{00000000-0005-0000-0000-00009D130000}"/>
    <cellStyle name="好_市辖区测算-新科目（20080626）_民生政策最低支出需求" xfId="4962" xr:uid="{00000000-0005-0000-0000-00009E130000}"/>
    <cellStyle name="好_市辖区测算-新科目（20080626）_民生政策最低支出需求 2" xfId="4963" xr:uid="{00000000-0005-0000-0000-00009F130000}"/>
    <cellStyle name="好_市辖区测算-新科目（20080626）_民生政策最低支出需求_财力性转移支付2010年预算参考数" xfId="4964" xr:uid="{00000000-0005-0000-0000-0000A0130000}"/>
    <cellStyle name="好_市辖区测算-新科目（20080626）_民生政策最低支出需求_财力性转移支付2010年预算参考数 2" xfId="4965" xr:uid="{00000000-0005-0000-0000-0000A1130000}"/>
    <cellStyle name="好_市辖区测算-新科目（20080626）_县市旗测算-新科目（含人口规模效应）" xfId="4966" xr:uid="{00000000-0005-0000-0000-0000A2130000}"/>
    <cellStyle name="好_市辖区测算-新科目（20080626）_县市旗测算-新科目（含人口规模效应） 2" xfId="4967" xr:uid="{00000000-0005-0000-0000-0000A3130000}"/>
    <cellStyle name="好_市辖区测算-新科目（20080626）_县市旗测算-新科目（含人口规模效应）_财力性转移支付2010年预算参考数" xfId="3223" xr:uid="{00000000-0005-0000-0000-0000D30C0000}"/>
    <cellStyle name="好_市辖区测算-新科目（20080626）_县市旗测算-新科目（含人口规模效应）_财力性转移支付2010年预算参考数 2" xfId="4309" xr:uid="{00000000-0005-0000-0000-000011110000}"/>
    <cellStyle name="好_收入汇总" xfId="4968" xr:uid="{00000000-0005-0000-0000-0000A4130000}"/>
    <cellStyle name="好_同德" xfId="4969" xr:uid="{00000000-0005-0000-0000-0000A5130000}"/>
    <cellStyle name="好_同德 2" xfId="4970" xr:uid="{00000000-0005-0000-0000-0000A6130000}"/>
    <cellStyle name="好_同德 2 2" xfId="4971" xr:uid="{00000000-0005-0000-0000-0000A7130000}"/>
    <cellStyle name="好_同德_财力性转移支付2010年预算参考数" xfId="4972" xr:uid="{00000000-0005-0000-0000-0000A8130000}"/>
    <cellStyle name="好_同德_财力性转移支付2010年预算参考数 2" xfId="2245" xr:uid="{00000000-0005-0000-0000-000001090000}"/>
    <cellStyle name="好_危改资金测算" xfId="4973" xr:uid="{00000000-0005-0000-0000-0000A9130000}"/>
    <cellStyle name="好_危改资金测算 2" xfId="4297" xr:uid="{00000000-0005-0000-0000-000005110000}"/>
    <cellStyle name="好_危改资金测算_财力性转移支付2010年预算参考数" xfId="4975" xr:uid="{00000000-0005-0000-0000-0000AB130000}"/>
    <cellStyle name="好_危改资金测算_财力性转移支付2010年预算参考数 2" xfId="4976" xr:uid="{00000000-0005-0000-0000-0000AC130000}"/>
    <cellStyle name="好_卫生(按照总人口测算）—20080416" xfId="4977" xr:uid="{00000000-0005-0000-0000-0000AD130000}"/>
    <cellStyle name="好_卫生(按照总人口测算）—20080416 2" xfId="4978" xr:uid="{00000000-0005-0000-0000-0000AE130000}"/>
    <cellStyle name="好_卫生(按照总人口测算）—20080416 2 2" xfId="4979" xr:uid="{00000000-0005-0000-0000-0000AF130000}"/>
    <cellStyle name="好_卫生(按照总人口测算）—20080416_不含人员经费系数" xfId="4980" xr:uid="{00000000-0005-0000-0000-0000B0130000}"/>
    <cellStyle name="好_卫生(按照总人口测算）—20080416_不含人员经费系数 2" xfId="1215" xr:uid="{00000000-0005-0000-0000-0000F5040000}"/>
    <cellStyle name="好_卫生(按照总人口测算）—20080416_不含人员经费系数_财力性转移支付2010年预算参考数" xfId="1199" xr:uid="{00000000-0005-0000-0000-0000E5040000}"/>
    <cellStyle name="好_卫生(按照总人口测算）—20080416_不含人员经费系数_财力性转移支付2010年预算参考数 2" xfId="1052" xr:uid="{00000000-0005-0000-0000-000051040000}"/>
    <cellStyle name="好_卫生(按照总人口测算）—20080416_财力性转移支付2010年预算参考数" xfId="4981" xr:uid="{00000000-0005-0000-0000-0000B1130000}"/>
    <cellStyle name="好_卫生(按照总人口测算）—20080416_财力性转移支付2010年预算参考数 2" xfId="4982" xr:uid="{00000000-0005-0000-0000-0000B2130000}"/>
    <cellStyle name="好_卫生(按照总人口测算）—20080416_民生政策最低支出需求" xfId="3929" xr:uid="{00000000-0005-0000-0000-0000950F0000}"/>
    <cellStyle name="好_卫生(按照总人口测算）—20080416_民生政策最低支出需求 2" xfId="3932" xr:uid="{00000000-0005-0000-0000-0000980F0000}"/>
    <cellStyle name="好_卫生(按照总人口测算）—20080416_民生政策最低支出需求_财力性转移支付2010年预算参考数" xfId="4983" xr:uid="{00000000-0005-0000-0000-0000B3130000}"/>
    <cellStyle name="好_卫生(按照总人口测算）—20080416_民生政策最低支出需求_财力性转移支付2010年预算参考数 2" xfId="4984" xr:uid="{00000000-0005-0000-0000-0000B4130000}"/>
    <cellStyle name="好_卫生(按照总人口测算）—20080416_县市旗测算-新科目（含人口规模效应）" xfId="4985" xr:uid="{00000000-0005-0000-0000-0000B5130000}"/>
    <cellStyle name="好_卫生(按照总人口测算）—20080416_县市旗测算-新科目（含人口规模效应） 2" xfId="4986" xr:uid="{00000000-0005-0000-0000-0000B6130000}"/>
    <cellStyle name="好_卫生(按照总人口测算）—20080416_县市旗测算-新科目（含人口规模效应）_财力性转移支付2010年预算参考数" xfId="4987" xr:uid="{00000000-0005-0000-0000-0000B7130000}"/>
    <cellStyle name="好_卫生(按照总人口测算）—20080416_县市旗测算-新科目（含人口规模效应）_财力性转移支付2010年预算参考数 2" xfId="4105" xr:uid="{00000000-0005-0000-0000-000045100000}"/>
    <cellStyle name="好_卫生部门" xfId="4988" xr:uid="{00000000-0005-0000-0000-0000B8130000}"/>
    <cellStyle name="好_卫生部门 2" xfId="654" xr:uid="{00000000-0005-0000-0000-0000C0020000}"/>
    <cellStyle name="好_卫生部门_财力性转移支付2010年预算参考数" xfId="4989" xr:uid="{00000000-0005-0000-0000-0000B9130000}"/>
    <cellStyle name="好_卫生部门_财力性转移支付2010年预算参考数 2" xfId="4556" xr:uid="{00000000-0005-0000-0000-000008120000}"/>
    <cellStyle name="好_文体广播部门" xfId="4990" xr:uid="{00000000-0005-0000-0000-0000BA130000}"/>
    <cellStyle name="好_文体广播部门 2" xfId="4991" xr:uid="{00000000-0005-0000-0000-0000BB130000}"/>
    <cellStyle name="好_文体广播事业(按照总人口测算）—20080416" xfId="363" xr:uid="{00000000-0005-0000-0000-00009C010000}"/>
    <cellStyle name="好_文体广播事业(按照总人口测算）—20080416 2" xfId="4992" xr:uid="{00000000-0005-0000-0000-0000BC130000}"/>
    <cellStyle name="好_文体广播事业(按照总人口测算）—20080416 2 2" xfId="3963" xr:uid="{00000000-0005-0000-0000-0000B70F0000}"/>
    <cellStyle name="好_文体广播事业(按照总人口测算）—20080416_不含人员经费系数" xfId="4993" xr:uid="{00000000-0005-0000-0000-0000BD130000}"/>
    <cellStyle name="好_文体广播事业(按照总人口测算）—20080416_不含人员经费系数 2" xfId="4995" xr:uid="{00000000-0005-0000-0000-0000BF130000}"/>
    <cellStyle name="好_文体广播事业(按照总人口测算）—20080416_不含人员经费系数_财力性转移支付2010年预算参考数" xfId="4996" xr:uid="{00000000-0005-0000-0000-0000C0130000}"/>
    <cellStyle name="好_文体广播事业(按照总人口测算）—20080416_不含人员经费系数_财力性转移支付2010年预算参考数 2" xfId="4997" xr:uid="{00000000-0005-0000-0000-0000C1130000}"/>
    <cellStyle name="好_文体广播事业(按照总人口测算）—20080416_财力性转移支付2010年预算参考数" xfId="4956" xr:uid="{00000000-0005-0000-0000-000098130000}"/>
    <cellStyle name="好_文体广播事业(按照总人口测算）—20080416_财力性转移支付2010年预算参考数 2" xfId="4100" xr:uid="{00000000-0005-0000-0000-000040100000}"/>
    <cellStyle name="好_文体广播事业(按照总人口测算）—20080416_民生政策最低支出需求" xfId="4998" xr:uid="{00000000-0005-0000-0000-0000C2130000}"/>
    <cellStyle name="好_文体广播事业(按照总人口测算）—20080416_民生政策最低支出需求 2" xfId="4999" xr:uid="{00000000-0005-0000-0000-0000C3130000}"/>
    <cellStyle name="好_文体广播事业(按照总人口测算）—20080416_民生政策最低支出需求_财力性转移支付2010年预算参考数" xfId="5000" xr:uid="{00000000-0005-0000-0000-0000C4130000}"/>
    <cellStyle name="好_文体广播事业(按照总人口测算）—20080416_民生政策最低支出需求_财力性转移支付2010年预算参考数 2" xfId="5001" xr:uid="{00000000-0005-0000-0000-0000C5130000}"/>
    <cellStyle name="好_文体广播事业(按照总人口测算）—20080416_县市旗测算-新科目（含人口规模效应）" xfId="2934" xr:uid="{00000000-0005-0000-0000-0000B20B0000}"/>
    <cellStyle name="好_文体广播事业(按照总人口测算）—20080416_县市旗测算-新科目（含人口规模效应） 2" xfId="2939" xr:uid="{00000000-0005-0000-0000-0000B70B0000}"/>
    <cellStyle name="好_文体广播事业(按照总人口测算）—20080416_县市旗测算-新科目（含人口规模效应）_财力性转移支付2010年预算参考数" xfId="569" xr:uid="{00000000-0005-0000-0000-00006B020000}"/>
    <cellStyle name="好_文体广播事业(按照总人口测算）—20080416_县市旗测算-新科目（含人口规模效应）_财力性转移支付2010年预算参考数 2" xfId="5002" xr:uid="{00000000-0005-0000-0000-0000C6130000}"/>
    <cellStyle name="好_下文" xfId="1502" xr:uid="{00000000-0005-0000-0000-000016060000}"/>
    <cellStyle name="好_下文 2" xfId="1504" xr:uid="{00000000-0005-0000-0000-000018060000}"/>
    <cellStyle name="好_下文（表）" xfId="4639" xr:uid="{00000000-0005-0000-0000-00005B120000}"/>
    <cellStyle name="好_下文（表） 2" xfId="4641" xr:uid="{00000000-0005-0000-0000-00005D120000}"/>
    <cellStyle name="好_下文（表） 2 2" xfId="5003" xr:uid="{00000000-0005-0000-0000-0000C7130000}"/>
    <cellStyle name="好_县区合并测算20080421" xfId="5004" xr:uid="{00000000-0005-0000-0000-0000C8130000}"/>
    <cellStyle name="好_县区合并测算20080421 2" xfId="5005" xr:uid="{00000000-0005-0000-0000-0000C9130000}"/>
    <cellStyle name="好_县区合并测算20080421 2 2" xfId="5006" xr:uid="{00000000-0005-0000-0000-0000CA130000}"/>
    <cellStyle name="好_县区合并测算20080421_不含人员经费系数" xfId="4118" xr:uid="{00000000-0005-0000-0000-000052100000}"/>
    <cellStyle name="好_县区合并测算20080421_不含人员经费系数 2" xfId="4347" xr:uid="{00000000-0005-0000-0000-000037110000}"/>
    <cellStyle name="好_县区合并测算20080421_不含人员经费系数_财力性转移支付2010年预算参考数" xfId="5007" xr:uid="{00000000-0005-0000-0000-0000CB130000}"/>
    <cellStyle name="好_县区合并测算20080421_不含人员经费系数_财力性转移支付2010年预算参考数 2" xfId="458" xr:uid="{00000000-0005-0000-0000-0000FC010000}"/>
    <cellStyle name="好_县区合并测算20080421_财力性转移支付2010年预算参考数" xfId="5008" xr:uid="{00000000-0005-0000-0000-0000CC130000}"/>
    <cellStyle name="好_县区合并测算20080421_财力性转移支付2010年预算参考数 2" xfId="5009" xr:uid="{00000000-0005-0000-0000-0000CD130000}"/>
    <cellStyle name="好_县区合并测算20080421_民生政策最低支出需求" xfId="5010" xr:uid="{00000000-0005-0000-0000-0000CE130000}"/>
    <cellStyle name="好_县区合并测算20080421_民生政策最低支出需求 2" xfId="3093" xr:uid="{00000000-0005-0000-0000-0000510C0000}"/>
    <cellStyle name="好_县区合并测算20080421_民生政策最低支出需求_财力性转移支付2010年预算参考数" xfId="174" xr:uid="{00000000-0005-0000-0000-0000DE000000}"/>
    <cellStyle name="好_县区合并测算20080421_民生政策最低支出需求_财力性转移支付2010年预算参考数 2" xfId="5011" xr:uid="{00000000-0005-0000-0000-0000CF130000}"/>
    <cellStyle name="好_县区合并测算20080421_县市旗测算-新科目（含人口规模效应）" xfId="5012" xr:uid="{00000000-0005-0000-0000-0000D0130000}"/>
    <cellStyle name="好_县区合并测算20080421_县市旗测算-新科目（含人口规模效应） 2" xfId="5013" xr:uid="{00000000-0005-0000-0000-0000D1130000}"/>
    <cellStyle name="好_县区合并测算20080421_县市旗测算-新科目（含人口规模效应）_财力性转移支付2010年预算参考数" xfId="5014" xr:uid="{00000000-0005-0000-0000-0000D2130000}"/>
    <cellStyle name="好_县区合并测算20080421_县市旗测算-新科目（含人口规模效应）_财力性转移支付2010年预算参考数 2" xfId="5015" xr:uid="{00000000-0005-0000-0000-0000D3130000}"/>
    <cellStyle name="好_县区合并测算20080423(按照各省比重）" xfId="3671" xr:uid="{00000000-0005-0000-0000-0000930E0000}"/>
    <cellStyle name="好_县区合并测算20080423(按照各省比重） 2" xfId="5017" xr:uid="{00000000-0005-0000-0000-0000D5130000}"/>
    <cellStyle name="好_县区合并测算20080423(按照各省比重） 2 2" xfId="5018" xr:uid="{00000000-0005-0000-0000-0000D6130000}"/>
    <cellStyle name="好_县区合并测算20080423(按照各省比重）_不含人员经费系数" xfId="2043" xr:uid="{00000000-0005-0000-0000-000037080000}"/>
    <cellStyle name="好_县区合并测算20080423(按照各省比重）_不含人员经费系数 2" xfId="4170" xr:uid="{00000000-0005-0000-0000-000086100000}"/>
    <cellStyle name="好_县区合并测算20080423(按照各省比重）_不含人员经费系数_财力性转移支付2010年预算参考数" xfId="5019" xr:uid="{00000000-0005-0000-0000-0000D7130000}"/>
    <cellStyle name="好_县区合并测算20080423(按照各省比重）_不含人员经费系数_财力性转移支付2010年预算参考数 2" xfId="4470" xr:uid="{00000000-0005-0000-0000-0000B2110000}"/>
    <cellStyle name="好_县区合并测算20080423(按照各省比重）_财力性转移支付2010年预算参考数" xfId="5020" xr:uid="{00000000-0005-0000-0000-0000D8130000}"/>
    <cellStyle name="好_县区合并测算20080423(按照各省比重）_财力性转移支付2010年预算参考数 2" xfId="5021" xr:uid="{00000000-0005-0000-0000-0000D9130000}"/>
    <cellStyle name="好_县区合并测算20080423(按照各省比重）_民生政策最低支出需求" xfId="1371" xr:uid="{00000000-0005-0000-0000-000093050000}"/>
    <cellStyle name="好_县区合并测算20080423(按照各省比重）_民生政策最低支出需求 2" xfId="1375" xr:uid="{00000000-0005-0000-0000-000097050000}"/>
    <cellStyle name="好_县区合并测算20080423(按照各省比重）_民生政策最低支出需求_财力性转移支付2010年预算参考数" xfId="5022" xr:uid="{00000000-0005-0000-0000-0000DA130000}"/>
    <cellStyle name="好_县区合并测算20080423(按照各省比重）_民生政策最低支出需求_财力性转移支付2010年预算参考数 2" xfId="5023" xr:uid="{00000000-0005-0000-0000-0000DB130000}"/>
    <cellStyle name="好_县区合并测算20080423(按照各省比重）_县市旗测算-新科目（含人口规模效应）" xfId="1179" xr:uid="{00000000-0005-0000-0000-0000D0040000}"/>
    <cellStyle name="好_县区合并测算20080423(按照各省比重）_县市旗测算-新科目（含人口规模效应） 2" xfId="5024" xr:uid="{00000000-0005-0000-0000-0000DC130000}"/>
    <cellStyle name="好_县区合并测算20080423(按照各省比重）_县市旗测算-新科目（含人口规模效应）_财力性转移支付2010年预算参考数" xfId="4822" xr:uid="{00000000-0005-0000-0000-000012130000}"/>
    <cellStyle name="好_县区合并测算20080423(按照各省比重）_县市旗测算-新科目（含人口规模效应）_财力性转移支付2010年预算参考数 2" xfId="4824" xr:uid="{00000000-0005-0000-0000-000014130000}"/>
    <cellStyle name="好_县市旗测算20080508" xfId="3368" xr:uid="{00000000-0005-0000-0000-0000640D0000}"/>
    <cellStyle name="好_县市旗测算20080508 2" xfId="3371" xr:uid="{00000000-0005-0000-0000-0000670D0000}"/>
    <cellStyle name="好_县市旗测算20080508 2 2" xfId="3759" xr:uid="{00000000-0005-0000-0000-0000EB0E0000}"/>
    <cellStyle name="好_县市旗测算20080508_不含人员经费系数" xfId="5025" xr:uid="{00000000-0005-0000-0000-0000DD130000}"/>
    <cellStyle name="好_县市旗测算20080508_不含人员经费系数 2" xfId="2658" xr:uid="{00000000-0005-0000-0000-00009E0A0000}"/>
    <cellStyle name="好_县市旗测算20080508_不含人员经费系数_财力性转移支付2010年预算参考数" xfId="5026" xr:uid="{00000000-0005-0000-0000-0000DE130000}"/>
    <cellStyle name="好_县市旗测算20080508_不含人员经费系数_财力性转移支付2010年预算参考数 2" xfId="5027" xr:uid="{00000000-0005-0000-0000-0000DF130000}"/>
    <cellStyle name="好_县市旗测算20080508_财力性转移支付2010年预算参考数" xfId="5028" xr:uid="{00000000-0005-0000-0000-0000E0130000}"/>
    <cellStyle name="好_县市旗测算20080508_财力性转移支付2010年预算参考数 2" xfId="4888" xr:uid="{00000000-0005-0000-0000-000054130000}"/>
    <cellStyle name="好_县市旗测算20080508_民生政策最低支出需求" xfId="5029" xr:uid="{00000000-0005-0000-0000-0000E1130000}"/>
    <cellStyle name="好_县市旗测算20080508_民生政策最低支出需求 2" xfId="4855" xr:uid="{00000000-0005-0000-0000-000033130000}"/>
    <cellStyle name="好_县市旗测算20080508_民生政策最低支出需求_财力性转移支付2010年预算参考数" xfId="5030" xr:uid="{00000000-0005-0000-0000-0000E2130000}"/>
    <cellStyle name="好_县市旗测算20080508_民生政策最低支出需求_财力性转移支付2010年预算参考数 2" xfId="5031" xr:uid="{00000000-0005-0000-0000-0000E3130000}"/>
    <cellStyle name="好_县市旗测算20080508_县市旗测算-新科目（含人口规模效应）" xfId="5032" xr:uid="{00000000-0005-0000-0000-0000E4130000}"/>
    <cellStyle name="好_县市旗测算20080508_县市旗测算-新科目（含人口规模效应） 2" xfId="1047" xr:uid="{00000000-0005-0000-0000-00004C040000}"/>
    <cellStyle name="好_县市旗测算20080508_县市旗测算-新科目（含人口规模效应）_财力性转移支付2010年预算参考数" xfId="5033" xr:uid="{00000000-0005-0000-0000-0000E5130000}"/>
    <cellStyle name="好_县市旗测算20080508_县市旗测算-新科目（含人口规模效应）_财力性转移支付2010年预算参考数 2" xfId="986" xr:uid="{00000000-0005-0000-0000-00000F040000}"/>
    <cellStyle name="好_县市旗测算-新科目（20080626）" xfId="5034" xr:uid="{00000000-0005-0000-0000-0000E6130000}"/>
    <cellStyle name="好_县市旗测算-新科目（20080626） 2" xfId="2150" xr:uid="{00000000-0005-0000-0000-0000A2080000}"/>
    <cellStyle name="好_县市旗测算-新科目（20080626） 2 2" xfId="164" xr:uid="{00000000-0005-0000-0000-0000D4000000}"/>
    <cellStyle name="好_县市旗测算-新科目（20080626）_不含人员经费系数" xfId="5035" xr:uid="{00000000-0005-0000-0000-0000E7130000}"/>
    <cellStyle name="好_县市旗测算-新科目（20080626）_不含人员经费系数 2" xfId="5036" xr:uid="{00000000-0005-0000-0000-0000E8130000}"/>
    <cellStyle name="好_县市旗测算-新科目（20080626）_不含人员经费系数_财力性转移支付2010年预算参考数" xfId="5037" xr:uid="{00000000-0005-0000-0000-0000E9130000}"/>
    <cellStyle name="好_县市旗测算-新科目（20080626）_不含人员经费系数_财力性转移支付2010年预算参考数 2" xfId="5038" xr:uid="{00000000-0005-0000-0000-0000EA130000}"/>
    <cellStyle name="好_县市旗测算-新科目（20080626）_财力性转移支付2010年预算参考数" xfId="5039" xr:uid="{00000000-0005-0000-0000-0000EB130000}"/>
    <cellStyle name="好_县市旗测算-新科目（20080626）_财力性转移支付2010年预算参考数 2" xfId="5040" xr:uid="{00000000-0005-0000-0000-0000EC130000}"/>
    <cellStyle name="好_县市旗测算-新科目（20080626）_民生政策最低支出需求" xfId="3969" xr:uid="{00000000-0005-0000-0000-0000BD0F0000}"/>
    <cellStyle name="好_县市旗测算-新科目（20080626）_民生政策最低支出需求 2" xfId="4201" xr:uid="{00000000-0005-0000-0000-0000A5100000}"/>
    <cellStyle name="好_县市旗测算-新科目（20080626）_民生政策最低支出需求_财力性转移支付2010年预算参考数" xfId="3451" xr:uid="{00000000-0005-0000-0000-0000B70D0000}"/>
    <cellStyle name="好_县市旗测算-新科目（20080626）_民生政策最低支出需求_财力性转移支付2010年预算参考数 2" xfId="2784" xr:uid="{00000000-0005-0000-0000-00001C0B0000}"/>
    <cellStyle name="好_县市旗测算-新科目（20080626）_县市旗测算-新科目（含人口规模效应）" xfId="5041" xr:uid="{00000000-0005-0000-0000-0000ED130000}"/>
    <cellStyle name="好_县市旗测算-新科目（20080626）_县市旗测算-新科目（含人口规模效应） 2" xfId="4784" xr:uid="{00000000-0005-0000-0000-0000EC120000}"/>
    <cellStyle name="好_县市旗测算-新科目（20080626）_县市旗测算-新科目（含人口规模效应）_财力性转移支付2010年预算参考数" xfId="5042" xr:uid="{00000000-0005-0000-0000-0000EE130000}"/>
    <cellStyle name="好_县市旗测算-新科目（20080626）_县市旗测算-新科目（含人口规模效应）_财力性转移支付2010年预算参考数 2" xfId="5043" xr:uid="{00000000-0005-0000-0000-0000EF130000}"/>
    <cellStyle name="好_县市旗测算-新科目（20080627）" xfId="5044" xr:uid="{00000000-0005-0000-0000-0000F0130000}"/>
    <cellStyle name="好_县市旗测算-新科目（20080627） 2" xfId="2249" xr:uid="{00000000-0005-0000-0000-000005090000}"/>
    <cellStyle name="好_县市旗测算-新科目（20080627） 2 2" xfId="4608" xr:uid="{00000000-0005-0000-0000-00003C120000}"/>
    <cellStyle name="好_县市旗测算-新科目（20080627）_不含人员经费系数" xfId="4571" xr:uid="{00000000-0005-0000-0000-000017120000}"/>
    <cellStyle name="好_县市旗测算-新科目（20080627）_不含人员经费系数 2" xfId="3245" xr:uid="{00000000-0005-0000-0000-0000E90C0000}"/>
    <cellStyle name="好_县市旗测算-新科目（20080627）_不含人员经费系数_财力性转移支付2010年预算参考数" xfId="645" xr:uid="{00000000-0005-0000-0000-0000B7020000}"/>
    <cellStyle name="好_县市旗测算-新科目（20080627）_不含人员经费系数_财力性转移支付2010年预算参考数 2" xfId="5046" xr:uid="{00000000-0005-0000-0000-0000F2130000}"/>
    <cellStyle name="好_县市旗测算-新科目（20080627）_财力性转移支付2010年预算参考数" xfId="4071" xr:uid="{00000000-0005-0000-0000-000023100000}"/>
    <cellStyle name="好_县市旗测算-新科目（20080627）_财力性转移支付2010年预算参考数 2" xfId="5047" xr:uid="{00000000-0005-0000-0000-0000F3130000}"/>
    <cellStyle name="好_县市旗测算-新科目（20080627）_民生政策最低支出需求" xfId="5048" xr:uid="{00000000-0005-0000-0000-0000F4130000}"/>
    <cellStyle name="好_县市旗测算-新科目（20080627）_民生政策最低支出需求 2" xfId="2592" xr:uid="{00000000-0005-0000-0000-00005C0A0000}"/>
    <cellStyle name="好_县市旗测算-新科目（20080627）_民生政策最低支出需求_财力性转移支付2010年预算参考数" xfId="2206" xr:uid="{00000000-0005-0000-0000-0000DA080000}"/>
    <cellStyle name="好_县市旗测算-新科目（20080627）_民生政策最低支出需求_财力性转移支付2010年预算参考数 2" xfId="5049" xr:uid="{00000000-0005-0000-0000-0000F5130000}"/>
    <cellStyle name="好_县市旗测算-新科目（20080627）_县市旗测算-新科目（含人口规模效应）" xfId="4657" xr:uid="{00000000-0005-0000-0000-00006D120000}"/>
    <cellStyle name="好_县市旗测算-新科目（20080627）_县市旗测算-新科目（含人口规模效应） 2" xfId="5050" xr:uid="{00000000-0005-0000-0000-0000F6130000}"/>
    <cellStyle name="好_县市旗测算-新科目（20080627）_县市旗测算-新科目（含人口规模效应）_财力性转移支付2010年预算参考数" xfId="1735" xr:uid="{00000000-0005-0000-0000-000003070000}"/>
    <cellStyle name="好_县市旗测算-新科目（20080627）_县市旗测算-新科目（含人口规模效应）_财力性转移支付2010年预算参考数 2" xfId="1744" xr:uid="{00000000-0005-0000-0000-00000C070000}"/>
    <cellStyle name="好_行政(燃修费)" xfId="1780" xr:uid="{00000000-0005-0000-0000-000030070000}"/>
    <cellStyle name="好_行政(燃修费) 2" xfId="4600" xr:uid="{00000000-0005-0000-0000-000034120000}"/>
    <cellStyle name="好_行政(燃修费) 2 2" xfId="4601" xr:uid="{00000000-0005-0000-0000-000035120000}"/>
    <cellStyle name="好_行政(燃修费)_2014省级收入12.2（更新后）" xfId="3769" xr:uid="{00000000-0005-0000-0000-0000F50E0000}"/>
    <cellStyle name="好_行政(燃修费)_2014省级收入12.2（更新后） 2" xfId="1988" xr:uid="{00000000-0005-0000-0000-000000080000}"/>
    <cellStyle name="好_行政(燃修费)_2014省级收入及财力12.12（更新后）" xfId="1741" xr:uid="{00000000-0005-0000-0000-000009070000}"/>
    <cellStyle name="好_行政(燃修费)_2014省级收入及财力12.12（更新后） 2" xfId="4602" xr:uid="{00000000-0005-0000-0000-000036120000}"/>
    <cellStyle name="好_行政(燃修费)_不含人员经费系数" xfId="4603" xr:uid="{00000000-0005-0000-0000-000037120000}"/>
    <cellStyle name="好_行政(燃修费)_不含人员经费系数 2" xfId="4604" xr:uid="{00000000-0005-0000-0000-000038120000}"/>
    <cellStyle name="好_行政(燃修费)_不含人员经费系数_2014省级收入12.2（更新后）" xfId="4587" xr:uid="{00000000-0005-0000-0000-000027120000}"/>
    <cellStyle name="好_行政(燃修费)_不含人员经费系数_2014省级收入12.2（更新后） 2" xfId="4589" xr:uid="{00000000-0005-0000-0000-000029120000}"/>
    <cellStyle name="好_行政(燃修费)_不含人员经费系数_2014省级收入及财力12.12（更新后）" xfId="4605" xr:uid="{00000000-0005-0000-0000-000039120000}"/>
    <cellStyle name="好_行政(燃修费)_不含人员经费系数_2014省级收入及财力12.12（更新后） 2" xfId="4606" xr:uid="{00000000-0005-0000-0000-00003A120000}"/>
    <cellStyle name="好_行政(燃修费)_不含人员经费系数_财力性转移支付2010年预算参考数" xfId="2329" xr:uid="{00000000-0005-0000-0000-000055090000}"/>
    <cellStyle name="好_行政(燃修费)_不含人员经费系数_财力性转移支付2010年预算参考数 2" xfId="4607" xr:uid="{00000000-0005-0000-0000-00003B120000}"/>
    <cellStyle name="好_行政(燃修费)_不含人员经费系数_省级财力12.12" xfId="2250" xr:uid="{00000000-0005-0000-0000-000006090000}"/>
    <cellStyle name="好_行政(燃修费)_不含人员经费系数_省级财力12.12 2" xfId="4609" xr:uid="{00000000-0005-0000-0000-00003D120000}"/>
    <cellStyle name="好_行政(燃修费)_财力性转移支付2010年预算参考数" xfId="4610" xr:uid="{00000000-0005-0000-0000-00003E120000}"/>
    <cellStyle name="好_行政(燃修费)_财力性转移支付2010年预算参考数 2" xfId="3751" xr:uid="{00000000-0005-0000-0000-0000E30E0000}"/>
    <cellStyle name="好_行政(燃修费)_民生政策最低支出需求" xfId="4611" xr:uid="{00000000-0005-0000-0000-00003F120000}"/>
    <cellStyle name="好_行政(燃修费)_民生政策最低支出需求 2" xfId="4612" xr:uid="{00000000-0005-0000-0000-000040120000}"/>
    <cellStyle name="好_行政(燃修费)_民生政策最低支出需求_2014省级收入12.2（更新后）" xfId="4613" xr:uid="{00000000-0005-0000-0000-000041120000}"/>
    <cellStyle name="好_行政(燃修费)_民生政策最低支出需求_2014省级收入12.2（更新后） 2" xfId="3152" xr:uid="{00000000-0005-0000-0000-00008C0C0000}"/>
    <cellStyle name="好_行政(燃修费)_民生政策最低支出需求_2014省级收入及财力12.12（更新后）" xfId="4614" xr:uid="{00000000-0005-0000-0000-000042120000}"/>
    <cellStyle name="好_行政(燃修费)_民生政策最低支出需求_2014省级收入及财力12.12（更新后） 2" xfId="4" xr:uid="{00000000-0005-0000-0000-000034000000}"/>
    <cellStyle name="好_行政(燃修费)_民生政策最低支出需求_财力性转移支付2010年预算参考数" xfId="4356" xr:uid="{00000000-0005-0000-0000-000040110000}"/>
    <cellStyle name="好_行政(燃修费)_民生政策最低支出需求_财力性转移支付2010年预算参考数 2" xfId="4615" xr:uid="{00000000-0005-0000-0000-000043120000}"/>
    <cellStyle name="好_行政(燃修费)_民生政策最低支出需求_省级财力12.12" xfId="4616" xr:uid="{00000000-0005-0000-0000-000044120000}"/>
    <cellStyle name="好_行政(燃修费)_民生政策最低支出需求_省级财力12.12 2" xfId="4617" xr:uid="{00000000-0005-0000-0000-000045120000}"/>
    <cellStyle name="好_行政(燃修费)_省级财力12.12" xfId="4618" xr:uid="{00000000-0005-0000-0000-000046120000}"/>
    <cellStyle name="好_行政(燃修费)_省级财力12.12 2" xfId="4619" xr:uid="{00000000-0005-0000-0000-000047120000}"/>
    <cellStyle name="好_行政(燃修费)_县市旗测算-新科目（含人口规模效应）" xfId="994" xr:uid="{00000000-0005-0000-0000-000017040000}"/>
    <cellStyle name="好_行政(燃修费)_县市旗测算-新科目（含人口规模效应） 2" xfId="2115" xr:uid="{00000000-0005-0000-0000-00007F080000}"/>
    <cellStyle name="好_行政(燃修费)_县市旗测算-新科目（含人口规模效应）_2014省级收入12.2（更新后）" xfId="4620" xr:uid="{00000000-0005-0000-0000-000048120000}"/>
    <cellStyle name="好_行政(燃修费)_县市旗测算-新科目（含人口规模效应）_2014省级收入12.2（更新后） 2" xfId="4621" xr:uid="{00000000-0005-0000-0000-000049120000}"/>
    <cellStyle name="好_行政(燃修费)_县市旗测算-新科目（含人口规模效应）_2014省级收入及财力12.12（更新后）" xfId="4623" xr:uid="{00000000-0005-0000-0000-00004B120000}"/>
    <cellStyle name="好_行政(燃修费)_县市旗测算-新科目（含人口规模效应）_2014省级收入及财力12.12（更新后） 2" xfId="303" xr:uid="{00000000-0005-0000-0000-000060010000}"/>
    <cellStyle name="好_行政(燃修费)_县市旗测算-新科目（含人口规模效应）_财力性转移支付2010年预算参考数" xfId="2708" xr:uid="{00000000-0005-0000-0000-0000D00A0000}"/>
    <cellStyle name="好_行政(燃修费)_县市旗测算-新科目（含人口规模效应）_财力性转移支付2010年预算参考数 2" xfId="1999" xr:uid="{00000000-0005-0000-0000-00000B080000}"/>
    <cellStyle name="好_行政(燃修费)_县市旗测算-新科目（含人口规模效应）_省级财力12.12" xfId="2208" xr:uid="{00000000-0005-0000-0000-0000DC080000}"/>
    <cellStyle name="好_行政(燃修费)_县市旗测算-新科目（含人口规模效应）_省级财力12.12 2" xfId="3945" xr:uid="{00000000-0005-0000-0000-0000A50F0000}"/>
    <cellStyle name="好_行政（人员）" xfId="4624" xr:uid="{00000000-0005-0000-0000-00004C120000}"/>
    <cellStyle name="好_行政（人员） 2" xfId="4625" xr:uid="{00000000-0005-0000-0000-00004D120000}"/>
    <cellStyle name="好_行政（人员） 2 2" xfId="4626" xr:uid="{00000000-0005-0000-0000-00004E120000}"/>
    <cellStyle name="好_行政（人员）_2014省级收入12.2（更新后）" xfId="4627" xr:uid="{00000000-0005-0000-0000-00004F120000}"/>
    <cellStyle name="好_行政（人员）_2014省级收入12.2（更新后） 2" xfId="4628" xr:uid="{00000000-0005-0000-0000-000050120000}"/>
    <cellStyle name="好_行政（人员）_2014省级收入及财力12.12（更新后）" xfId="4629" xr:uid="{00000000-0005-0000-0000-000051120000}"/>
    <cellStyle name="好_行政（人员）_2014省级收入及财力12.12（更新后） 2" xfId="4630" xr:uid="{00000000-0005-0000-0000-000052120000}"/>
    <cellStyle name="好_行政（人员）_不含人员经费系数" xfId="3919" xr:uid="{00000000-0005-0000-0000-00008B0F0000}"/>
    <cellStyle name="好_行政（人员）_不含人员经费系数 2" xfId="4631" xr:uid="{00000000-0005-0000-0000-000053120000}"/>
    <cellStyle name="好_行政（人员）_不含人员经费系数_2014省级收入12.2（更新后）" xfId="4021" xr:uid="{00000000-0005-0000-0000-0000F10F0000}"/>
    <cellStyle name="好_行政（人员）_不含人员经费系数_2014省级收入12.2（更新后） 2" xfId="4023" xr:uid="{00000000-0005-0000-0000-0000F30F0000}"/>
    <cellStyle name="好_行政（人员）_不含人员经费系数_2014省级收入及财力12.12（更新后）" xfId="1621" xr:uid="{00000000-0005-0000-0000-000091060000}"/>
    <cellStyle name="好_行政（人员）_不含人员经费系数_2014省级收入及财力12.12（更新后） 2" xfId="1624" xr:uid="{00000000-0005-0000-0000-000094060000}"/>
    <cellStyle name="好_行政（人员）_不含人员经费系数_财力性转移支付2010年预算参考数" xfId="4632" xr:uid="{00000000-0005-0000-0000-000054120000}"/>
    <cellStyle name="好_行政（人员）_不含人员经费系数_财力性转移支付2010年预算参考数 2" xfId="4633" xr:uid="{00000000-0005-0000-0000-000055120000}"/>
    <cellStyle name="好_行政（人员）_不含人员经费系数_省级财力12.12" xfId="3816" xr:uid="{00000000-0005-0000-0000-0000240F0000}"/>
    <cellStyle name="好_行政（人员）_不含人员经费系数_省级财力12.12 2" xfId="3775" xr:uid="{00000000-0005-0000-0000-0000FB0E0000}"/>
    <cellStyle name="好_行政（人员）_财力性转移支付2010年预算参考数" xfId="1263" xr:uid="{00000000-0005-0000-0000-000025050000}"/>
    <cellStyle name="好_行政（人员）_财力性转移支付2010年预算参考数 2" xfId="1972" xr:uid="{00000000-0005-0000-0000-0000F0070000}"/>
    <cellStyle name="好_行政（人员）_民生政策最低支出需求" xfId="4007" xr:uid="{00000000-0005-0000-0000-0000E30F0000}"/>
    <cellStyle name="好_行政（人员）_民生政策最低支出需求 2" xfId="4635" xr:uid="{00000000-0005-0000-0000-000057120000}"/>
    <cellStyle name="好_行政（人员）_民生政策最低支出需求_2014省级收入12.2（更新后）" xfId="2029" xr:uid="{00000000-0005-0000-0000-000029080000}"/>
    <cellStyle name="好_行政（人员）_民生政策最低支出需求_2014省级收入12.2（更新后） 2" xfId="3915" xr:uid="{00000000-0005-0000-0000-0000870F0000}"/>
    <cellStyle name="好_行政（人员）_民生政策最低支出需求_2014省级收入及财力12.12（更新后）" xfId="2124" xr:uid="{00000000-0005-0000-0000-000088080000}"/>
    <cellStyle name="好_行政（人员）_民生政策最低支出需求_2014省级收入及财力12.12（更新后） 2" xfId="2166" xr:uid="{00000000-0005-0000-0000-0000B2080000}"/>
    <cellStyle name="好_行政（人员）_民生政策最低支出需求_财力性转移支付2010年预算参考数" xfId="44" xr:uid="{00000000-0005-0000-0000-00005C000000}"/>
    <cellStyle name="好_行政（人员）_民生政策最低支出需求_财力性转移支付2010年预算参考数 2" xfId="4636" xr:uid="{00000000-0005-0000-0000-000058120000}"/>
    <cellStyle name="好_行政（人员）_民生政策最低支出需求_省级财力12.12" xfId="4638" xr:uid="{00000000-0005-0000-0000-00005A120000}"/>
    <cellStyle name="好_行政（人员）_民生政策最低支出需求_省级财力12.12 2" xfId="4640" xr:uid="{00000000-0005-0000-0000-00005C120000}"/>
    <cellStyle name="好_行政（人员）_省级财力12.12" xfId="4642" xr:uid="{00000000-0005-0000-0000-00005E120000}"/>
    <cellStyle name="好_行政（人员）_省级财力12.12 2" xfId="4643" xr:uid="{00000000-0005-0000-0000-00005F120000}"/>
    <cellStyle name="好_行政（人员）_县市旗测算-新科目（含人口规模效应）" xfId="3685" xr:uid="{00000000-0005-0000-0000-0000A10E0000}"/>
    <cellStyle name="好_行政（人员）_县市旗测算-新科目（含人口规模效应） 2" xfId="4544" xr:uid="{00000000-0005-0000-0000-0000FC110000}"/>
    <cellStyle name="好_行政（人员）_县市旗测算-新科目（含人口规模效应）_2014省级收入12.2（更新后）" xfId="4644" xr:uid="{00000000-0005-0000-0000-000060120000}"/>
    <cellStyle name="好_行政（人员）_县市旗测算-新科目（含人口规模效应）_2014省级收入12.2（更新后） 2" xfId="1129" xr:uid="{00000000-0005-0000-0000-00009E040000}"/>
    <cellStyle name="好_行政（人员）_县市旗测算-新科目（含人口规模效应）_2014省级收入及财力12.12（更新后）" xfId="4645" xr:uid="{00000000-0005-0000-0000-000061120000}"/>
    <cellStyle name="好_行政（人员）_县市旗测算-新科目（含人口规模效应）_2014省级收入及财力12.12（更新后） 2" xfId="4010" xr:uid="{00000000-0005-0000-0000-0000E60F0000}"/>
    <cellStyle name="好_行政（人员）_县市旗测算-新科目（含人口规模效应）_财力性转移支付2010年预算参考数" xfId="4646" xr:uid="{00000000-0005-0000-0000-000062120000}"/>
    <cellStyle name="好_行政（人员）_县市旗测算-新科目（含人口规模效应）_财力性转移支付2010年预算参考数 2" xfId="4647" xr:uid="{00000000-0005-0000-0000-000063120000}"/>
    <cellStyle name="好_行政（人员）_县市旗测算-新科目（含人口规模效应）_省级财力12.12" xfId="4648" xr:uid="{00000000-0005-0000-0000-000064120000}"/>
    <cellStyle name="好_行政（人员）_县市旗测算-新科目（含人口规模效应）_省级财力12.12 2" xfId="1067" xr:uid="{00000000-0005-0000-0000-000060040000}"/>
    <cellStyle name="好_行政公检法测算" xfId="4649" xr:uid="{00000000-0005-0000-0000-000065120000}"/>
    <cellStyle name="好_行政公检法测算 2" xfId="2201" xr:uid="{00000000-0005-0000-0000-0000D5080000}"/>
    <cellStyle name="好_行政公检法测算 2 2" xfId="2153" xr:uid="{00000000-0005-0000-0000-0000A5080000}"/>
    <cellStyle name="好_行政公检法测算_2014省级收入12.2（更新后）" xfId="4650" xr:uid="{00000000-0005-0000-0000-000066120000}"/>
    <cellStyle name="好_行政公检法测算_2014省级收入12.2（更新后） 2" xfId="4651" xr:uid="{00000000-0005-0000-0000-000067120000}"/>
    <cellStyle name="好_行政公检法测算_2014省级收入及财力12.12（更新后）" xfId="1445" xr:uid="{00000000-0005-0000-0000-0000DD050000}"/>
    <cellStyle name="好_行政公检法测算_2014省级收入及财力12.12（更新后） 2" xfId="4652" xr:uid="{00000000-0005-0000-0000-000068120000}"/>
    <cellStyle name="好_行政公检法测算_不含人员经费系数" xfId="4653" xr:uid="{00000000-0005-0000-0000-000069120000}"/>
    <cellStyle name="好_行政公检法测算_不含人员经费系数 2" xfId="4654" xr:uid="{00000000-0005-0000-0000-00006A120000}"/>
    <cellStyle name="好_行政公检法测算_不含人员经费系数_2014省级收入12.2（更新后）" xfId="818" xr:uid="{00000000-0005-0000-0000-000065030000}"/>
    <cellStyle name="好_行政公检法测算_不含人员经费系数_2014省级收入12.2（更新后） 2" xfId="4655" xr:uid="{00000000-0005-0000-0000-00006B120000}"/>
    <cellStyle name="好_行政公检法测算_不含人员经费系数_2014省级收入及财力12.12（更新后）" xfId="2663" xr:uid="{00000000-0005-0000-0000-0000A30A0000}"/>
    <cellStyle name="好_行政公检法测算_不含人员经费系数_2014省级收入及财力12.12（更新后） 2" xfId="4656" xr:uid="{00000000-0005-0000-0000-00006C120000}"/>
    <cellStyle name="好_行政公检法测算_不含人员经费系数_财力性转移支付2010年预算参考数" xfId="4658" xr:uid="{00000000-0005-0000-0000-00006E120000}"/>
    <cellStyle name="好_行政公检法测算_不含人员经费系数_财力性转移支付2010年预算参考数 2" xfId="4659" xr:uid="{00000000-0005-0000-0000-00006F120000}"/>
    <cellStyle name="好_行政公检法测算_不含人员经费系数_省级财力12.12" xfId="4660" xr:uid="{00000000-0005-0000-0000-000070120000}"/>
    <cellStyle name="好_行政公检法测算_不含人员经费系数_省级财力12.12 2" xfId="4661" xr:uid="{00000000-0005-0000-0000-000071120000}"/>
    <cellStyle name="好_行政公检法测算_财力性转移支付2010年预算参考数" xfId="4576" xr:uid="{00000000-0005-0000-0000-00001C120000}"/>
    <cellStyle name="好_行政公检法测算_财力性转移支付2010年预算参考数 2" xfId="4663" xr:uid="{00000000-0005-0000-0000-000073120000}"/>
    <cellStyle name="好_行政公检法测算_民生政策最低支出需求" xfId="4664" xr:uid="{00000000-0005-0000-0000-000074120000}"/>
    <cellStyle name="好_行政公检法测算_民生政策最低支出需求 2" xfId="4665" xr:uid="{00000000-0005-0000-0000-000075120000}"/>
    <cellStyle name="好_行政公检法测算_民生政策最低支出需求_2014省级收入12.2（更新后）" xfId="930" xr:uid="{00000000-0005-0000-0000-0000D6030000}"/>
    <cellStyle name="好_行政公检法测算_民生政策最低支出需求_2014省级收入12.2（更新后） 2" xfId="4364" xr:uid="{00000000-0005-0000-0000-000048110000}"/>
    <cellStyle name="好_行政公检法测算_民生政策最低支出需求_2014省级收入及财力12.12（更新后）" xfId="4451" xr:uid="{00000000-0005-0000-0000-00009F110000}"/>
    <cellStyle name="好_行政公检法测算_民生政策最低支出需求_2014省级收入及财力12.12（更新后） 2" xfId="3650" xr:uid="{00000000-0005-0000-0000-00007E0E0000}"/>
    <cellStyle name="好_行政公检法测算_民生政策最低支出需求_财力性转移支付2010年预算参考数" xfId="2410" xr:uid="{00000000-0005-0000-0000-0000A6090000}"/>
    <cellStyle name="好_行政公检法测算_民生政策最低支出需求_财力性转移支付2010年预算参考数 2" xfId="3738" xr:uid="{00000000-0005-0000-0000-0000D60E0000}"/>
    <cellStyle name="好_行政公检法测算_民生政策最低支出需求_省级财力12.12" xfId="4666" xr:uid="{00000000-0005-0000-0000-000076120000}"/>
    <cellStyle name="好_行政公检法测算_民生政策最低支出需求_省级财力12.12 2" xfId="4667" xr:uid="{00000000-0005-0000-0000-000077120000}"/>
    <cellStyle name="好_行政公检法测算_省级财力12.12" xfId="4668" xr:uid="{00000000-0005-0000-0000-000078120000}"/>
    <cellStyle name="好_行政公检法测算_省级财力12.12 2" xfId="4669" xr:uid="{00000000-0005-0000-0000-000079120000}"/>
    <cellStyle name="好_行政公检法测算_县市旗测算-新科目（含人口规模效应）" xfId="4670" xr:uid="{00000000-0005-0000-0000-00007A120000}"/>
    <cellStyle name="好_行政公检法测算_县市旗测算-新科目（含人口规模效应） 2" xfId="4671" xr:uid="{00000000-0005-0000-0000-00007B120000}"/>
    <cellStyle name="好_行政公检法测算_县市旗测算-新科目（含人口规模效应）_2014省级收入12.2（更新后）" xfId="4672" xr:uid="{00000000-0005-0000-0000-00007C120000}"/>
    <cellStyle name="好_行政公检法测算_县市旗测算-新科目（含人口规模效应）_2014省级收入12.2（更新后） 2" xfId="4673" xr:uid="{00000000-0005-0000-0000-00007D120000}"/>
    <cellStyle name="好_行政公检法测算_县市旗测算-新科目（含人口规模效应）_2014省级收入及财力12.12（更新后）" xfId="4674" xr:uid="{00000000-0005-0000-0000-00007E120000}"/>
    <cellStyle name="好_行政公检法测算_县市旗测算-新科目（含人口规模效应）_2014省级收入及财力12.12（更新后） 2" xfId="317" xr:uid="{00000000-0005-0000-0000-00006E010000}"/>
    <cellStyle name="好_行政公检法测算_县市旗测算-新科目（含人口规模效应）_财力性转移支付2010年预算参考数" xfId="4675" xr:uid="{00000000-0005-0000-0000-00007F120000}"/>
    <cellStyle name="好_行政公检法测算_县市旗测算-新科目（含人口规模效应）_财力性转移支付2010年预算参考数 2" xfId="4676" xr:uid="{00000000-0005-0000-0000-000080120000}"/>
    <cellStyle name="好_行政公检法测算_县市旗测算-新科目（含人口规模效应）_省级财力12.12" xfId="4285" xr:uid="{00000000-0005-0000-0000-0000F9100000}"/>
    <cellStyle name="好_行政公检法测算_县市旗测算-新科目（含人口规模效应）_省级财力12.12 2" xfId="4677" xr:uid="{00000000-0005-0000-0000-000081120000}"/>
    <cellStyle name="好_一般预算支出口径剔除表" xfId="948" xr:uid="{00000000-0005-0000-0000-0000E9030000}"/>
    <cellStyle name="好_一般预算支出口径剔除表 2" xfId="959" xr:uid="{00000000-0005-0000-0000-0000F4030000}"/>
    <cellStyle name="好_一般预算支出口径剔除表_财力性转移支付2010年预算参考数" xfId="5051" xr:uid="{00000000-0005-0000-0000-0000F7130000}"/>
    <cellStyle name="好_一般预算支出口径剔除表_财力性转移支付2010年预算参考数 2" xfId="4592" xr:uid="{00000000-0005-0000-0000-00002C120000}"/>
    <cellStyle name="好_云南 缺口县区测算(地方填报)" xfId="5052" xr:uid="{00000000-0005-0000-0000-0000F8130000}"/>
    <cellStyle name="好_云南 缺口县区测算(地方填报) 2" xfId="1860" xr:uid="{00000000-0005-0000-0000-000080070000}"/>
    <cellStyle name="好_云南 缺口县区测算(地方填报)_财力性转移支付2010年预算参考数" xfId="5054" xr:uid="{00000000-0005-0000-0000-0000FA130000}"/>
    <cellStyle name="好_云南 缺口县区测算(地方填报)_财力性转移支付2010年预算参考数 2" xfId="840" xr:uid="{00000000-0005-0000-0000-00007B030000}"/>
    <cellStyle name="好_云南省2008年转移支付测算——州市本级考核部分及政策性测算" xfId="1172" xr:uid="{00000000-0005-0000-0000-0000C9040000}"/>
    <cellStyle name="好_云南省2008年转移支付测算——州市本级考核部分及政策性测算 2" xfId="2472" xr:uid="{00000000-0005-0000-0000-0000E4090000}"/>
    <cellStyle name="好_云南省2008年转移支付测算——州市本级考核部分及政策性测算_财力性转移支付2010年预算参考数" xfId="2639" xr:uid="{00000000-0005-0000-0000-00008B0A0000}"/>
    <cellStyle name="好_云南省2008年转移支付测算——州市本级考核部分及政策性测算_财力性转移支付2010年预算参考数 2" xfId="5055" xr:uid="{00000000-0005-0000-0000-0000FB130000}"/>
    <cellStyle name="好_支出汇总" xfId="5056" xr:uid="{00000000-0005-0000-0000-0000FC130000}"/>
    <cellStyle name="好_中原证券2012年补助（上解）核定表" xfId="3153" xr:uid="{00000000-0005-0000-0000-00008D0C0000}"/>
    <cellStyle name="好_中原证券2012年补助（上解）核定表 2" xfId="3156" xr:uid="{00000000-0005-0000-0000-0000900C0000}"/>
    <cellStyle name="好_重点民生支出需求测算表社保（农村低保）081112" xfId="644" xr:uid="{00000000-0005-0000-0000-0000B6020000}"/>
    <cellStyle name="好_重点民生支出需求测算表社保（农村低保）081112 2" xfId="5045" xr:uid="{00000000-0005-0000-0000-0000F1130000}"/>
    <cellStyle name="好_转移支付" xfId="5057" xr:uid="{00000000-0005-0000-0000-0000FD130000}"/>
    <cellStyle name="好_转移支付 2" xfId="4346" xr:uid="{00000000-0005-0000-0000-000036110000}"/>
    <cellStyle name="好_追加科目情况表" xfId="3005" xr:uid="{00000000-0005-0000-0000-0000F90B0000}"/>
    <cellStyle name="好_自行调整差异系数顺序" xfId="5058" xr:uid="{00000000-0005-0000-0000-0000FE130000}"/>
    <cellStyle name="好_自行调整差异系数顺序 2" xfId="5060" xr:uid="{00000000-0005-0000-0000-000000140000}"/>
    <cellStyle name="好_自行调整差异系数顺序_财力性转移支付2010年预算参考数" xfId="2675" xr:uid="{00000000-0005-0000-0000-0000AF0A0000}"/>
    <cellStyle name="好_自行调整差异系数顺序_财力性转移支付2010年预算参考数 2" xfId="3294" xr:uid="{00000000-0005-0000-0000-00001A0D0000}"/>
    <cellStyle name="好_总人口" xfId="5061" xr:uid="{00000000-0005-0000-0000-000001140000}"/>
    <cellStyle name="好_总人口 2" xfId="5062" xr:uid="{00000000-0005-0000-0000-000002140000}"/>
    <cellStyle name="好_总人口_财力性转移支付2010年预算参考数" xfId="5063" xr:uid="{00000000-0005-0000-0000-000003140000}"/>
    <cellStyle name="好_总人口_财力性转移支付2010年预算参考数 2" xfId="5064" xr:uid="{00000000-0005-0000-0000-000004140000}"/>
    <cellStyle name="后继超级链接" xfId="5065" xr:uid="{00000000-0005-0000-0000-000005140000}"/>
    <cellStyle name="后继超级链接 2" xfId="2820" xr:uid="{00000000-0005-0000-0000-0000400B0000}"/>
    <cellStyle name="后继超链接" xfId="5066" xr:uid="{00000000-0005-0000-0000-000006140000}"/>
    <cellStyle name="汇总 2" xfId="2927" xr:uid="{00000000-0005-0000-0000-0000AB0B0000}"/>
    <cellStyle name="汇总 2 2" xfId="5067" xr:uid="{00000000-0005-0000-0000-000007140000}"/>
    <cellStyle name="汇总 2 3" xfId="5068" xr:uid="{00000000-0005-0000-0000-000008140000}"/>
    <cellStyle name="汇总 2 4" xfId="5069" xr:uid="{00000000-0005-0000-0000-000009140000}"/>
    <cellStyle name="汇总 2_1.3日 2017年预算草案 - 副本" xfId="4622" xr:uid="{00000000-0005-0000-0000-00004A120000}"/>
    <cellStyle name="汇总 3" xfId="5070" xr:uid="{00000000-0005-0000-0000-00000A140000}"/>
    <cellStyle name="汇总 3 2" xfId="5071" xr:uid="{00000000-0005-0000-0000-00000B140000}"/>
    <cellStyle name="汇总 3_1.3日 2017年预算草案 - 副本" xfId="1783" xr:uid="{00000000-0005-0000-0000-000033070000}"/>
    <cellStyle name="汇总 4" xfId="5072" xr:uid="{00000000-0005-0000-0000-00000C140000}"/>
    <cellStyle name="汇总 5" xfId="5073" xr:uid="{00000000-0005-0000-0000-00000D140000}"/>
    <cellStyle name="汇总 6" xfId="5074" xr:uid="{00000000-0005-0000-0000-00000E140000}"/>
    <cellStyle name="货" xfId="5075" xr:uid="{00000000-0005-0000-0000-00000F140000}"/>
    <cellStyle name="货_NJ18-15" xfId="35" xr:uid="{00000000-0005-0000-0000-000053000000}"/>
    <cellStyle name="货_NJ18-15_四区预算报人大" xfId="5076" xr:uid="{00000000-0005-0000-0000-000010140000}"/>
    <cellStyle name="货_四区预算报人大" xfId="2262" xr:uid="{00000000-0005-0000-0000-000012090000}"/>
    <cellStyle name="货币 2" xfId="3885" xr:uid="{00000000-0005-0000-0000-0000690F0000}"/>
    <cellStyle name="货币[" xfId="1071" xr:uid="{00000000-0005-0000-0000-000064040000}"/>
    <cellStyle name="貨幣 [0]_AB.REC09" xfId="5077" xr:uid="{00000000-0005-0000-0000-000011140000}"/>
    <cellStyle name="貨幣[0]_cpu 整腳" xfId="4197" xr:uid="{00000000-0005-0000-0000-0000A1100000}"/>
    <cellStyle name="貨幣_AB.REC09" xfId="2398" xr:uid="{00000000-0005-0000-0000-00009A090000}"/>
    <cellStyle name="计算 2" xfId="3943" xr:uid="{00000000-0005-0000-0000-0000A30F0000}"/>
    <cellStyle name="计算 2 2" xfId="609" xr:uid="{00000000-0005-0000-0000-000093020000}"/>
    <cellStyle name="计算 2 3" xfId="3061" xr:uid="{00000000-0005-0000-0000-0000310C0000}"/>
    <cellStyle name="计算 2 4" xfId="5078" xr:uid="{00000000-0005-0000-0000-000012140000}"/>
    <cellStyle name="计算 2 4 2" xfId="5079" xr:uid="{00000000-0005-0000-0000-000013140000}"/>
    <cellStyle name="计算 2 5" xfId="5080" xr:uid="{00000000-0005-0000-0000-000014140000}"/>
    <cellStyle name="计算 2_1.3日 2017年预算草案 - 副本" xfId="5081" xr:uid="{00000000-0005-0000-0000-000015140000}"/>
    <cellStyle name="计算 3" xfId="146" xr:uid="{00000000-0005-0000-0000-0000C2000000}"/>
    <cellStyle name="计算 3 2" xfId="80" xr:uid="{00000000-0005-0000-0000-000080000000}"/>
    <cellStyle name="计算 3 2 2" xfId="333" xr:uid="{00000000-0005-0000-0000-00007E010000}"/>
    <cellStyle name="计算 3 3" xfId="1011" xr:uid="{00000000-0005-0000-0000-000028040000}"/>
    <cellStyle name="计算 3_1.3日 2017年预算草案 - 副本" xfId="5082" xr:uid="{00000000-0005-0000-0000-000016140000}"/>
    <cellStyle name="计算 4" xfId="149" xr:uid="{00000000-0005-0000-0000-0000C5000000}"/>
    <cellStyle name="计算 4 2" xfId="1234" xr:uid="{00000000-0005-0000-0000-000008050000}"/>
    <cellStyle name="计算 5" xfId="154" xr:uid="{00000000-0005-0000-0000-0000CA000000}"/>
    <cellStyle name="计算 6" xfId="733" xr:uid="{00000000-0005-0000-0000-00000F030000}"/>
    <cellStyle name="检查单元格 2" xfId="3252" xr:uid="{00000000-0005-0000-0000-0000F00C0000}"/>
    <cellStyle name="检查单元格 2 2" xfId="4209" xr:uid="{00000000-0005-0000-0000-0000AD100000}"/>
    <cellStyle name="检查单元格 2 3" xfId="2615" xr:uid="{00000000-0005-0000-0000-0000730A0000}"/>
    <cellStyle name="检查单元格 2 4" xfId="5083" xr:uid="{00000000-0005-0000-0000-000017140000}"/>
    <cellStyle name="检查单元格 2 4 2" xfId="5084" xr:uid="{00000000-0005-0000-0000-000018140000}"/>
    <cellStyle name="检查单元格 2 5" xfId="5085" xr:uid="{00000000-0005-0000-0000-000019140000}"/>
    <cellStyle name="检查单元格 2_1.3日 2017年预算草案 - 副本" xfId="4089" xr:uid="{00000000-0005-0000-0000-000035100000}"/>
    <cellStyle name="检查单元格 3" xfId="5086" xr:uid="{00000000-0005-0000-0000-00001A140000}"/>
    <cellStyle name="检查单元格 3 2" xfId="5087" xr:uid="{00000000-0005-0000-0000-00001B140000}"/>
    <cellStyle name="检查单元格 3 2 2" xfId="1698" xr:uid="{00000000-0005-0000-0000-0000DE060000}"/>
    <cellStyle name="检查单元格 3 3" xfId="5088" xr:uid="{00000000-0005-0000-0000-00001C140000}"/>
    <cellStyle name="检查单元格 3_1.3日 2017年预算草案 - 副本" xfId="5089" xr:uid="{00000000-0005-0000-0000-00001D140000}"/>
    <cellStyle name="检查单元格 4" xfId="5090" xr:uid="{00000000-0005-0000-0000-00001E140000}"/>
    <cellStyle name="检查单元格 5" xfId="5092" xr:uid="{00000000-0005-0000-0000-000020140000}"/>
    <cellStyle name="解释性文本 2" xfId="471" xr:uid="{00000000-0005-0000-0000-000009020000}"/>
    <cellStyle name="解释性文本 2 2" xfId="5093" xr:uid="{00000000-0005-0000-0000-000021140000}"/>
    <cellStyle name="解释性文本 2 3" xfId="3488" xr:uid="{00000000-0005-0000-0000-0000DC0D0000}"/>
    <cellStyle name="解释性文本 3" xfId="5094" xr:uid="{00000000-0005-0000-0000-000022140000}"/>
    <cellStyle name="解释性文本 3 2" xfId="5095" xr:uid="{00000000-0005-0000-0000-000023140000}"/>
    <cellStyle name="借出原因" xfId="2938" xr:uid="{00000000-0005-0000-0000-0000B60B0000}"/>
    <cellStyle name="借出原因 2" xfId="4786" xr:uid="{00000000-0005-0000-0000-0000EE120000}"/>
    <cellStyle name="警告文本 2" xfId="5096" xr:uid="{00000000-0005-0000-0000-000024140000}"/>
    <cellStyle name="警告文本 2 2" xfId="2747" xr:uid="{00000000-0005-0000-0000-0000F70A0000}"/>
    <cellStyle name="警告文本 2 3" xfId="2104" xr:uid="{00000000-0005-0000-0000-000074080000}"/>
    <cellStyle name="警告文本 2 4" xfId="1867" xr:uid="{00000000-0005-0000-0000-000087070000}"/>
    <cellStyle name="警告文本 3" xfId="657" xr:uid="{00000000-0005-0000-0000-0000C3020000}"/>
    <cellStyle name="警告文本 3 2" xfId="5097" xr:uid="{00000000-0005-0000-0000-000025140000}"/>
    <cellStyle name="警告文本 4" xfId="5098" xr:uid="{00000000-0005-0000-0000-000026140000}"/>
    <cellStyle name="链接单元格 2" xfId="3844" xr:uid="{00000000-0005-0000-0000-0000400F0000}"/>
    <cellStyle name="链接单元格 2 2" xfId="3828" xr:uid="{00000000-0005-0000-0000-0000300F0000}"/>
    <cellStyle name="链接单元格 2 3" xfId="5099" xr:uid="{00000000-0005-0000-0000-000027140000}"/>
    <cellStyle name="链接单元格 2_1.3日 2017年预算草案 - 副本" xfId="4493" xr:uid="{00000000-0005-0000-0000-0000C9110000}"/>
    <cellStyle name="链接单元格 3" xfId="5100" xr:uid="{00000000-0005-0000-0000-000028140000}"/>
    <cellStyle name="链接单元格 3 2" xfId="3905" xr:uid="{00000000-0005-0000-0000-00007D0F0000}"/>
    <cellStyle name="链接单元格 3_1.3日 2017年预算草案 - 副本" xfId="5101" xr:uid="{00000000-0005-0000-0000-000029140000}"/>
    <cellStyle name="链接单元格 4" xfId="4250" xr:uid="{00000000-0005-0000-0000-0000D6100000}"/>
    <cellStyle name="链接单元格 5" xfId="5102" xr:uid="{00000000-0005-0000-0000-00002A140000}"/>
    <cellStyle name="霓付 [0]_ +Foil &amp; -FOIL &amp; PAPER" xfId="5103" xr:uid="{00000000-0005-0000-0000-00002B140000}"/>
    <cellStyle name="霓付_ +Foil &amp; -FOIL &amp; PAPER" xfId="5104" xr:uid="{00000000-0005-0000-0000-00002C140000}"/>
    <cellStyle name="똿뗦먛귟 [0.00]_PRODUCT DETAIL Q1" xfId="2007" xr:uid="{00000000-0005-0000-0000-000013080000}"/>
    <cellStyle name="똿뗦먛귟_PRODUCT DETAIL Q1" xfId="4634" xr:uid="{00000000-0005-0000-0000-000056120000}"/>
    <cellStyle name="烹拳 [0]_ +Foil &amp; -FOIL &amp; PAPER" xfId="665" xr:uid="{00000000-0005-0000-0000-0000CB020000}"/>
    <cellStyle name="烹拳_ +Foil &amp; -FOIL &amp; PAPER" xfId="3018" xr:uid="{00000000-0005-0000-0000-0000060C0000}"/>
    <cellStyle name="普通" xfId="5105" xr:uid="{00000000-0005-0000-0000-00002D140000}"/>
    <cellStyle name="普通 2" xfId="1045" xr:uid="{00000000-0005-0000-0000-00004A040000}"/>
    <cellStyle name="千" xfId="5106" xr:uid="{00000000-0005-0000-0000-00002E140000}"/>
    <cellStyle name="千_NJ09-05" xfId="5107" xr:uid="{00000000-0005-0000-0000-00002F140000}"/>
    <cellStyle name="千_NJ09-05_四区预算报人大" xfId="5108" xr:uid="{00000000-0005-0000-0000-000030140000}"/>
    <cellStyle name="千_NJ17-06" xfId="5109" xr:uid="{00000000-0005-0000-0000-000031140000}"/>
    <cellStyle name="千_NJ17-06_四区预算报人大" xfId="5110" xr:uid="{00000000-0005-0000-0000-000032140000}"/>
    <cellStyle name="千_NJ17-24" xfId="5111" xr:uid="{00000000-0005-0000-0000-000033140000}"/>
    <cellStyle name="千_NJ17-24_四区预算报人大" xfId="1909" xr:uid="{00000000-0005-0000-0000-0000B1070000}"/>
    <cellStyle name="千_NJ17-26" xfId="2024" xr:uid="{00000000-0005-0000-0000-000024080000}"/>
    <cellStyle name="千_NJ17-26_四区预算报人大" xfId="5112" xr:uid="{00000000-0005-0000-0000-000034140000}"/>
    <cellStyle name="千_NJ18-15" xfId="3986" xr:uid="{00000000-0005-0000-0000-0000CE0F0000}"/>
    <cellStyle name="千_NJ18-15_四区预算报人大" xfId="574" xr:uid="{00000000-0005-0000-0000-000070020000}"/>
    <cellStyle name="千_四区预算报人大" xfId="3194" xr:uid="{00000000-0005-0000-0000-0000B60C0000}"/>
    <cellStyle name="千分位" xfId="3883" xr:uid="{00000000-0005-0000-0000-0000670F0000}"/>
    <cellStyle name="千分位 2" xfId="5113" xr:uid="{00000000-0005-0000-0000-000035140000}"/>
    <cellStyle name="千分位[0]" xfId="5114" xr:uid="{00000000-0005-0000-0000-000036140000}"/>
    <cellStyle name="千分位[0] 2" xfId="5115" xr:uid="{00000000-0005-0000-0000-000037140000}"/>
    <cellStyle name="千分位_ 白土" xfId="5117" xr:uid="{00000000-0005-0000-0000-000039140000}"/>
    <cellStyle name="千位" xfId="1499" xr:uid="{00000000-0005-0000-0000-000013060000}"/>
    <cellStyle name="千位[" xfId="5118" xr:uid="{00000000-0005-0000-0000-00003A140000}"/>
    <cellStyle name="千位[0]" xfId="2762" xr:uid="{00000000-0005-0000-0000-0000060B0000}"/>
    <cellStyle name="千位_ 方正PC" xfId="5119" xr:uid="{00000000-0005-0000-0000-00003B140000}"/>
    <cellStyle name="千位分" xfId="759" xr:uid="{00000000-0005-0000-0000-000029030000}"/>
    <cellStyle name="千位分隔 10" xfId="5120" xr:uid="{00000000-0005-0000-0000-00003C140000}"/>
    <cellStyle name="千位分隔 11" xfId="3875" xr:uid="{00000000-0005-0000-0000-00005F0F0000}"/>
    <cellStyle name="千位分隔 12" xfId="3529" xr:uid="{00000000-0005-0000-0000-0000050E0000}"/>
    <cellStyle name="千位分隔 13" xfId="1161" xr:uid="{00000000-0005-0000-0000-0000BE040000}"/>
    <cellStyle name="千位分隔 14" xfId="1923" xr:uid="{00000000-0005-0000-0000-0000BF070000}"/>
    <cellStyle name="千位分隔 15" xfId="196" xr:uid="{00000000-0005-0000-0000-0000F5000000}"/>
    <cellStyle name="千位分隔 16" xfId="5122" xr:uid="{00000000-0005-0000-0000-00003E140000}"/>
    <cellStyle name="千位分隔 17" xfId="5125" xr:uid="{00000000-0005-0000-0000-000041140000}"/>
    <cellStyle name="千位分隔 18" xfId="1666" xr:uid="{00000000-0005-0000-0000-0000BE060000}"/>
    <cellStyle name="千位分隔 19" xfId="5127" xr:uid="{00000000-0005-0000-0000-000043140000}"/>
    <cellStyle name="千位分隔 2" xfId="5128" xr:uid="{00000000-0005-0000-0000-000044140000}"/>
    <cellStyle name="千位分隔 2 2" xfId="5129" xr:uid="{00000000-0005-0000-0000-000045140000}"/>
    <cellStyle name="千位分隔 2 2 2" xfId="4342" xr:uid="{00000000-0005-0000-0000-000032110000}"/>
    <cellStyle name="千位分隔 2 2 2 2" xfId="5130" xr:uid="{00000000-0005-0000-0000-000046140000}"/>
    <cellStyle name="千位分隔 2 2 3" xfId="1968" xr:uid="{00000000-0005-0000-0000-0000EC070000}"/>
    <cellStyle name="千位分隔 2 2 3 2" xfId="1977" xr:uid="{00000000-0005-0000-0000-0000F5070000}"/>
    <cellStyle name="千位分隔 2 2 3 3" xfId="5131" xr:uid="{00000000-0005-0000-0000-000047140000}"/>
    <cellStyle name="千位分隔 2_Book1" xfId="2091" xr:uid="{00000000-0005-0000-0000-000067080000}"/>
    <cellStyle name="千位分隔 20" xfId="195" xr:uid="{00000000-0005-0000-0000-0000F4000000}"/>
    <cellStyle name="千位分隔 21" xfId="5121" xr:uid="{00000000-0005-0000-0000-00003D140000}"/>
    <cellStyle name="千位分隔 22" xfId="5124" xr:uid="{00000000-0005-0000-0000-000040140000}"/>
    <cellStyle name="千位分隔 23" xfId="1667" xr:uid="{00000000-0005-0000-0000-0000BF060000}"/>
    <cellStyle name="千位分隔 24" xfId="5126" xr:uid="{00000000-0005-0000-0000-000042140000}"/>
    <cellStyle name="千位分隔 25" xfId="5132" xr:uid="{00000000-0005-0000-0000-000048140000}"/>
    <cellStyle name="千位分隔 26" xfId="5133" xr:uid="{00000000-0005-0000-0000-000049140000}"/>
    <cellStyle name="千位分隔 27" xfId="5134" xr:uid="{00000000-0005-0000-0000-00004A140000}"/>
    <cellStyle name="千位分隔 28" xfId="5136" xr:uid="{00000000-0005-0000-0000-00004C140000}"/>
    <cellStyle name="千位分隔 29" xfId="4974" xr:uid="{00000000-0005-0000-0000-0000AA130000}"/>
    <cellStyle name="千位分隔 3" xfId="2305" xr:uid="{00000000-0005-0000-0000-00003D090000}"/>
    <cellStyle name="千位分隔 4" xfId="763" xr:uid="{00000000-0005-0000-0000-00002D030000}"/>
    <cellStyle name="千位分隔 4 2" xfId="2309" xr:uid="{00000000-0005-0000-0000-000041090000}"/>
    <cellStyle name="千位分隔 5" xfId="2312" xr:uid="{00000000-0005-0000-0000-000044090000}"/>
    <cellStyle name="千位分隔 5 2" xfId="5137" xr:uid="{00000000-0005-0000-0000-00004D140000}"/>
    <cellStyle name="千位分隔 6" xfId="2314" xr:uid="{00000000-0005-0000-0000-000046090000}"/>
    <cellStyle name="千位分隔 7" xfId="5138" xr:uid="{00000000-0005-0000-0000-00004E140000}"/>
    <cellStyle name="千位分隔 8" xfId="4325" xr:uid="{00000000-0005-0000-0000-000021110000}"/>
    <cellStyle name="千位分隔 9" xfId="3180" xr:uid="{00000000-0005-0000-0000-0000A80C0000}"/>
    <cellStyle name="千位分隔[0] 2" xfId="5139" xr:uid="{00000000-0005-0000-0000-00004F140000}"/>
    <cellStyle name="千位分隔[0] 2 2" xfId="2177" xr:uid="{00000000-0005-0000-0000-0000BD080000}"/>
    <cellStyle name="千位分隔[0] 2 2 2" xfId="2791" xr:uid="{00000000-0005-0000-0000-0000230B0000}"/>
    <cellStyle name="千位分隔[0] 2 2 2 2" xfId="3914" xr:uid="{00000000-0005-0000-0000-0000860F0000}"/>
    <cellStyle name="千位分隔[0] 2 2 2 3" xfId="5140" xr:uid="{00000000-0005-0000-0000-000050140000}"/>
    <cellStyle name="千位分隔[0] 2_Book1" xfId="5141" xr:uid="{00000000-0005-0000-0000-000051140000}"/>
    <cellStyle name="千位分隔[0] 3" xfId="2019" xr:uid="{00000000-0005-0000-0000-00001F080000}"/>
    <cellStyle name="千位分季_新建 Microsoft Excel 工作表" xfId="5142" xr:uid="{00000000-0005-0000-0000-000052140000}"/>
    <cellStyle name="钎霖_!!!GO" xfId="5143" xr:uid="{00000000-0005-0000-0000-000053140000}"/>
    <cellStyle name="强调 1" xfId="5144" xr:uid="{00000000-0005-0000-0000-000054140000}"/>
    <cellStyle name="强调 2" xfId="5145" xr:uid="{00000000-0005-0000-0000-000055140000}"/>
    <cellStyle name="强调 3" xfId="5116" xr:uid="{00000000-0005-0000-0000-000038140000}"/>
    <cellStyle name="强调文字颜色 1 2" xfId="3202" xr:uid="{00000000-0005-0000-0000-0000BE0C0000}"/>
    <cellStyle name="强调文字颜色 1 2 2" xfId="478" xr:uid="{00000000-0005-0000-0000-000010020000}"/>
    <cellStyle name="强调文字颜色 1 2 3" xfId="5146" xr:uid="{00000000-0005-0000-0000-000056140000}"/>
    <cellStyle name="强调文字颜色 1 2 4" xfId="5147" xr:uid="{00000000-0005-0000-0000-000057140000}"/>
    <cellStyle name="强调文字颜色 1 2 4 2" xfId="4725" xr:uid="{00000000-0005-0000-0000-0000B1120000}"/>
    <cellStyle name="强调文字颜色 1 2 5" xfId="5148" xr:uid="{00000000-0005-0000-0000-000058140000}"/>
    <cellStyle name="强调文字颜色 1 2_3.2017全省支出" xfId="1699" xr:uid="{00000000-0005-0000-0000-0000DF060000}"/>
    <cellStyle name="强调文字颜色 1 3" xfId="5149" xr:uid="{00000000-0005-0000-0000-000059140000}"/>
    <cellStyle name="强调文字颜色 1 3 2" xfId="5150" xr:uid="{00000000-0005-0000-0000-00005A140000}"/>
    <cellStyle name="强调文字颜色 1 3 2 2" xfId="216" xr:uid="{00000000-0005-0000-0000-000009010000}"/>
    <cellStyle name="强调文字颜色 1 3 3" xfId="3754" xr:uid="{00000000-0005-0000-0000-0000E60E0000}"/>
    <cellStyle name="强调文字颜色 1 4" xfId="5151" xr:uid="{00000000-0005-0000-0000-00005B140000}"/>
    <cellStyle name="强调文字颜色 1 4 2" xfId="5152" xr:uid="{00000000-0005-0000-0000-00005C140000}"/>
    <cellStyle name="强调文字颜色 2 2" xfId="563" xr:uid="{00000000-0005-0000-0000-000065020000}"/>
    <cellStyle name="强调文字颜色 2 2 2" xfId="793" xr:uid="{00000000-0005-0000-0000-00004C030000}"/>
    <cellStyle name="强调文字颜色 2 2 3" xfId="1055" xr:uid="{00000000-0005-0000-0000-000054040000}"/>
    <cellStyle name="强调文字颜色 2 2 4" xfId="1061" xr:uid="{00000000-0005-0000-0000-00005A040000}"/>
    <cellStyle name="强调文字颜色 2 2 4 2" xfId="106" xr:uid="{00000000-0005-0000-0000-00009A000000}"/>
    <cellStyle name="强调文字颜色 2 2 5" xfId="1064" xr:uid="{00000000-0005-0000-0000-00005D040000}"/>
    <cellStyle name="强调文字颜色 2 2_3.2017全省支出" xfId="5153" xr:uid="{00000000-0005-0000-0000-00005D140000}"/>
    <cellStyle name="强调文字颜色 2 3" xfId="1310" xr:uid="{00000000-0005-0000-0000-000056050000}"/>
    <cellStyle name="强调文字颜色 2 3 2" xfId="5154" xr:uid="{00000000-0005-0000-0000-00005E140000}"/>
    <cellStyle name="强调文字颜色 2 3 2 2" xfId="2125" xr:uid="{00000000-0005-0000-0000-000089080000}"/>
    <cellStyle name="强调文字颜色 2 3 3" xfId="3813" xr:uid="{00000000-0005-0000-0000-0000210F0000}"/>
    <cellStyle name="强调文字颜色 3 2" xfId="5155" xr:uid="{00000000-0005-0000-0000-00005F140000}"/>
    <cellStyle name="强调文字颜色 3 2 2" xfId="2908" xr:uid="{00000000-0005-0000-0000-0000980B0000}"/>
    <cellStyle name="强调文字颜色 3 2 3" xfId="5156" xr:uid="{00000000-0005-0000-0000-000060140000}"/>
    <cellStyle name="强调文字颜色 3 2 4" xfId="5053" xr:uid="{00000000-0005-0000-0000-0000F9130000}"/>
    <cellStyle name="强调文字颜色 3 2 4 2" xfId="1859" xr:uid="{00000000-0005-0000-0000-00007F070000}"/>
    <cellStyle name="强调文字颜色 3 2 5" xfId="5157" xr:uid="{00000000-0005-0000-0000-000061140000}"/>
    <cellStyle name="强调文字颜色 3 2_3.2017全省支出" xfId="2381" xr:uid="{00000000-0005-0000-0000-000089090000}"/>
    <cellStyle name="强调文字颜色 3 3" xfId="4090" xr:uid="{00000000-0005-0000-0000-000036100000}"/>
    <cellStyle name="强调文字颜色 3 3 2" xfId="1258" xr:uid="{00000000-0005-0000-0000-000020050000}"/>
    <cellStyle name="强调文字颜色 3 3 2 2" xfId="1907" xr:uid="{00000000-0005-0000-0000-0000AF070000}"/>
    <cellStyle name="强调文字颜色 3 3 3" xfId="3756" xr:uid="{00000000-0005-0000-0000-0000E80E0000}"/>
    <cellStyle name="强调文字颜色 4 2" xfId="1581" xr:uid="{00000000-0005-0000-0000-000069060000}"/>
    <cellStyle name="强调文字颜色 4 2 2" xfId="5158" xr:uid="{00000000-0005-0000-0000-000062140000}"/>
    <cellStyle name="强调文字颜色 4 2 3" xfId="5159" xr:uid="{00000000-0005-0000-0000-000063140000}"/>
    <cellStyle name="强调文字颜色 4 2 4" xfId="5160" xr:uid="{00000000-0005-0000-0000-000064140000}"/>
    <cellStyle name="强调文字颜色 4 2 4 2" xfId="5161" xr:uid="{00000000-0005-0000-0000-000065140000}"/>
    <cellStyle name="强调文字颜色 4 2 5" xfId="5162" xr:uid="{00000000-0005-0000-0000-000066140000}"/>
    <cellStyle name="强调文字颜色 4 2_3.2017全省支出" xfId="5163" xr:uid="{00000000-0005-0000-0000-000067140000}"/>
    <cellStyle name="强调文字颜色 4 3" xfId="5164" xr:uid="{00000000-0005-0000-0000-000068140000}"/>
    <cellStyle name="强调文字颜色 4 3 2" xfId="5165" xr:uid="{00000000-0005-0000-0000-000069140000}"/>
    <cellStyle name="强调文字颜色 4 3 2 2" xfId="1462" xr:uid="{00000000-0005-0000-0000-0000EE050000}"/>
    <cellStyle name="强调文字颜色 4 3 3" xfId="1470" xr:uid="{00000000-0005-0000-0000-0000F6050000}"/>
    <cellStyle name="强调文字颜色 4 4" xfId="5166" xr:uid="{00000000-0005-0000-0000-00006A140000}"/>
    <cellStyle name="强调文字颜色 4 4 2" xfId="2463" xr:uid="{00000000-0005-0000-0000-0000DB090000}"/>
    <cellStyle name="强调文字颜色 5 2" xfId="382" xr:uid="{00000000-0005-0000-0000-0000AF010000}"/>
    <cellStyle name="强调文字颜色 5 2 2" xfId="1160" xr:uid="{00000000-0005-0000-0000-0000BD040000}"/>
    <cellStyle name="强调文字颜色 5 2 3" xfId="1922" xr:uid="{00000000-0005-0000-0000-0000BE070000}"/>
    <cellStyle name="强调文字颜色 5 2 4" xfId="197" xr:uid="{00000000-0005-0000-0000-0000F6000000}"/>
    <cellStyle name="强调文字颜色 5 2 4 2" xfId="3395" xr:uid="{00000000-0005-0000-0000-00007F0D0000}"/>
    <cellStyle name="强调文字颜色 5 2 5" xfId="5123" xr:uid="{00000000-0005-0000-0000-00003F140000}"/>
    <cellStyle name="强调文字颜色 5 2_3.2017全省支出" xfId="1603" xr:uid="{00000000-0005-0000-0000-00007F060000}"/>
    <cellStyle name="强调文字颜色 5 3" xfId="5167" xr:uid="{00000000-0005-0000-0000-00006B140000}"/>
    <cellStyle name="强调文字颜色 5 3 2" xfId="5168" xr:uid="{00000000-0005-0000-0000-00006C140000}"/>
    <cellStyle name="强调文字颜色 5 3 2 2" xfId="5169" xr:uid="{00000000-0005-0000-0000-00006D140000}"/>
    <cellStyle name="强调文字颜色 5 3 3" xfId="5170" xr:uid="{00000000-0005-0000-0000-00006E140000}"/>
    <cellStyle name="强调文字颜色 6 2" xfId="2469" xr:uid="{00000000-0005-0000-0000-0000E1090000}"/>
    <cellStyle name="强调文字颜色 6 2 2" xfId="409" xr:uid="{00000000-0005-0000-0000-0000CA010000}"/>
    <cellStyle name="强调文字颜色 6 2 3" xfId="336" xr:uid="{00000000-0005-0000-0000-000081010000}"/>
    <cellStyle name="强调文字颜色 6 2 4" xfId="5171" xr:uid="{00000000-0005-0000-0000-00006F140000}"/>
    <cellStyle name="强调文字颜色 6 2 4 2" xfId="5172" xr:uid="{00000000-0005-0000-0000-000070140000}"/>
    <cellStyle name="强调文字颜色 6 2 5" xfId="3077" xr:uid="{00000000-0005-0000-0000-0000410C0000}"/>
    <cellStyle name="强调文字颜色 6 2_3.2017全省支出" xfId="4353" xr:uid="{00000000-0005-0000-0000-00003D110000}"/>
    <cellStyle name="强调文字颜色 6 3" xfId="5173" xr:uid="{00000000-0005-0000-0000-000071140000}"/>
    <cellStyle name="强调文字颜色 6 3 2" xfId="5174" xr:uid="{00000000-0005-0000-0000-000072140000}"/>
    <cellStyle name="强调文字颜色 6 3 2 2" xfId="5175" xr:uid="{00000000-0005-0000-0000-000073140000}"/>
    <cellStyle name="强调文字颜色 6 3 3" xfId="5176" xr:uid="{00000000-0005-0000-0000-000074140000}"/>
    <cellStyle name="日期" xfId="1711" xr:uid="{00000000-0005-0000-0000-0000EB060000}"/>
    <cellStyle name="日期 2" xfId="512" xr:uid="{00000000-0005-0000-0000-000032020000}"/>
    <cellStyle name="商品名称" xfId="5177" xr:uid="{00000000-0005-0000-0000-000075140000}"/>
    <cellStyle name="商品名称 2" xfId="1151" xr:uid="{00000000-0005-0000-0000-0000B4040000}"/>
    <cellStyle name="适中 2" xfId="2729" xr:uid="{00000000-0005-0000-0000-0000E50A0000}"/>
    <cellStyle name="适中 2 2" xfId="4391" xr:uid="{00000000-0005-0000-0000-000063110000}"/>
    <cellStyle name="适中 2 3" xfId="2906" xr:uid="{00000000-0005-0000-0000-0000960B0000}"/>
    <cellStyle name="适中 2 4" xfId="5178" xr:uid="{00000000-0005-0000-0000-000076140000}"/>
    <cellStyle name="适中 2 4 2" xfId="27" xr:uid="{00000000-0005-0000-0000-00004B000000}"/>
    <cellStyle name="适中 2 5" xfId="5179" xr:uid="{00000000-0005-0000-0000-000077140000}"/>
    <cellStyle name="适中 2_3.2017全省支出" xfId="5180" xr:uid="{00000000-0005-0000-0000-000078140000}"/>
    <cellStyle name="适中 3" xfId="734" xr:uid="{00000000-0005-0000-0000-000010030000}"/>
    <cellStyle name="适中 3 2" xfId="5181" xr:uid="{00000000-0005-0000-0000-000079140000}"/>
    <cellStyle name="适中 3 2 2" xfId="5182" xr:uid="{00000000-0005-0000-0000-00007A140000}"/>
    <cellStyle name="适中 3 3" xfId="5183" xr:uid="{00000000-0005-0000-0000-00007B140000}"/>
    <cellStyle name="适中 4" xfId="4296" xr:uid="{00000000-0005-0000-0000-000004110000}"/>
    <cellStyle name="输出 2" xfId="5184" xr:uid="{00000000-0005-0000-0000-00007C140000}"/>
    <cellStyle name="输出 2 2" xfId="2109" xr:uid="{00000000-0005-0000-0000-000079080000}"/>
    <cellStyle name="输出 2 3" xfId="5185" xr:uid="{00000000-0005-0000-0000-00007D140000}"/>
    <cellStyle name="输出 2 4" xfId="4709" xr:uid="{00000000-0005-0000-0000-0000A1120000}"/>
    <cellStyle name="输出 2 4 2" xfId="5186" xr:uid="{00000000-0005-0000-0000-00007E140000}"/>
    <cellStyle name="输出 2 5" xfId="4763" xr:uid="{00000000-0005-0000-0000-0000D7120000}"/>
    <cellStyle name="输出 2_1.3日 2017年预算草案 - 副本" xfId="5187" xr:uid="{00000000-0005-0000-0000-00007F140000}"/>
    <cellStyle name="输出 3" xfId="3228" xr:uid="{00000000-0005-0000-0000-0000D80C0000}"/>
    <cellStyle name="输出 3 2" xfId="507" xr:uid="{00000000-0005-0000-0000-00002D020000}"/>
    <cellStyle name="输出 3 2 2" xfId="4160" xr:uid="{00000000-0005-0000-0000-00007C100000}"/>
    <cellStyle name="输出 3 3" xfId="5188" xr:uid="{00000000-0005-0000-0000-000080140000}"/>
    <cellStyle name="输出 3_1.3日 2017年预算草案 - 副本" xfId="5189" xr:uid="{00000000-0005-0000-0000-000081140000}"/>
    <cellStyle name="输出 4" xfId="5190" xr:uid="{00000000-0005-0000-0000-000082140000}"/>
    <cellStyle name="输出 4 2" xfId="4116" xr:uid="{00000000-0005-0000-0000-000050100000}"/>
    <cellStyle name="输出 5" xfId="5191" xr:uid="{00000000-0005-0000-0000-000083140000}"/>
    <cellStyle name="输出 6" xfId="5192" xr:uid="{00000000-0005-0000-0000-000084140000}"/>
    <cellStyle name="输入 2" xfId="2120" xr:uid="{00000000-0005-0000-0000-000084080000}"/>
    <cellStyle name="输入 2 2" xfId="5193" xr:uid="{00000000-0005-0000-0000-000085140000}"/>
    <cellStyle name="输入 2 3" xfId="5194" xr:uid="{00000000-0005-0000-0000-000086140000}"/>
    <cellStyle name="输入 2 4" xfId="2178" xr:uid="{00000000-0005-0000-0000-0000BE080000}"/>
    <cellStyle name="输入 2 4 2" xfId="2789" xr:uid="{00000000-0005-0000-0000-0000210B0000}"/>
    <cellStyle name="输入 2 5" xfId="5195" xr:uid="{00000000-0005-0000-0000-000087140000}"/>
    <cellStyle name="输入 2_1.3日 2017年预算草案 - 副本" xfId="5196" xr:uid="{00000000-0005-0000-0000-000088140000}"/>
    <cellStyle name="输入 3" xfId="2515" xr:uid="{00000000-0005-0000-0000-00000F0A0000}"/>
    <cellStyle name="输入 3 2" xfId="5197" xr:uid="{00000000-0005-0000-0000-000089140000}"/>
    <cellStyle name="输入 3 2 2" xfId="352" xr:uid="{00000000-0005-0000-0000-000091010000}"/>
    <cellStyle name="输入 3 3" xfId="433" xr:uid="{00000000-0005-0000-0000-0000E3010000}"/>
    <cellStyle name="输入 3_1.3日 2017年预算草案 - 副本" xfId="4015" xr:uid="{00000000-0005-0000-0000-0000EB0F0000}"/>
    <cellStyle name="输入 4" xfId="4662" xr:uid="{00000000-0005-0000-0000-000072120000}"/>
    <cellStyle name="输入 5" xfId="4481" xr:uid="{00000000-0005-0000-0000-0000BD110000}"/>
    <cellStyle name="数量" xfId="5198" xr:uid="{00000000-0005-0000-0000-00008A140000}"/>
    <cellStyle name="数量 2" xfId="4253" xr:uid="{00000000-0005-0000-0000-0000D9100000}"/>
    <cellStyle name="数字" xfId="5135" xr:uid="{00000000-0005-0000-0000-00004B140000}"/>
    <cellStyle name="数字 2" xfId="5199" xr:uid="{00000000-0005-0000-0000-00008B140000}"/>
    <cellStyle name="未定义" xfId="5200" xr:uid="{00000000-0005-0000-0000-00008C140000}"/>
    <cellStyle name="未定义 2" xfId="5201" xr:uid="{00000000-0005-0000-0000-00008D140000}"/>
    <cellStyle name="小数" xfId="5016" xr:uid="{00000000-0005-0000-0000-0000D4130000}"/>
    <cellStyle name="小数 2" xfId="5091" xr:uid="{00000000-0005-0000-0000-00001F140000}"/>
    <cellStyle name="样式 1" xfId="1998" xr:uid="{00000000-0005-0000-0000-00000A080000}"/>
    <cellStyle name="样式 1 2" xfId="1866" xr:uid="{00000000-0005-0000-0000-000086070000}"/>
    <cellStyle name="样式 1_20170103省级2017年预算情况表" xfId="5202" xr:uid="{00000000-0005-0000-0000-00008E140000}"/>
    <cellStyle name="一般_0301-200212-HKD" xfId="1285" xr:uid="{00000000-0005-0000-0000-00003C050000}"/>
    <cellStyle name="已瀏覽過的超連結" xfId="5203" xr:uid="{00000000-0005-0000-0000-00008F140000}"/>
    <cellStyle name="믅됞 [0.00]_PRODUCT DETAIL Q1" xfId="5204" xr:uid="{00000000-0005-0000-0000-000090140000}"/>
    <cellStyle name="믅됞_PRODUCT DETAIL Q1" xfId="2128" xr:uid="{00000000-0005-0000-0000-00008C080000}"/>
    <cellStyle name="백분율_HOBONG" xfId="5205" xr:uid="{00000000-0005-0000-0000-000091140000}"/>
    <cellStyle name="昗弨_iACPU Summary" xfId="5206" xr:uid="{00000000-0005-0000-0000-000092140000}"/>
    <cellStyle name="着色 1 2" xfId="5207" xr:uid="{00000000-0005-0000-0000-000093140000}"/>
    <cellStyle name="着色 1 2 2" xfId="4994" xr:uid="{00000000-0005-0000-0000-0000BE130000}"/>
    <cellStyle name="着色 1 3" xfId="5208" xr:uid="{00000000-0005-0000-0000-000094140000}"/>
    <cellStyle name="着色 2 2" xfId="3584" xr:uid="{00000000-0005-0000-0000-00003C0E0000}"/>
    <cellStyle name="着色 2 2 2" xfId="4373" xr:uid="{00000000-0005-0000-0000-000051110000}"/>
    <cellStyle name="着色 2 3" xfId="829" xr:uid="{00000000-0005-0000-0000-000070030000}"/>
    <cellStyle name="着色 3 2" xfId="5209" xr:uid="{00000000-0005-0000-0000-000095140000}"/>
    <cellStyle name="着色 3 2 2" xfId="5210" xr:uid="{00000000-0005-0000-0000-000096140000}"/>
    <cellStyle name="着色 3 3" xfId="3790" xr:uid="{00000000-0005-0000-0000-00000A0F0000}"/>
    <cellStyle name="着色 4 2" xfId="5211" xr:uid="{00000000-0005-0000-0000-000097140000}"/>
    <cellStyle name="着色 4 2 2" xfId="5212" xr:uid="{00000000-0005-0000-0000-000098140000}"/>
    <cellStyle name="着色 4 3" xfId="5213" xr:uid="{00000000-0005-0000-0000-000099140000}"/>
    <cellStyle name="着色 5 2" xfId="5214" xr:uid="{00000000-0005-0000-0000-00009A140000}"/>
    <cellStyle name="着色 5 2 2" xfId="5215" xr:uid="{00000000-0005-0000-0000-00009B140000}"/>
    <cellStyle name="着色 5 3" xfId="739" xr:uid="{00000000-0005-0000-0000-000015030000}"/>
    <cellStyle name="着色 6 2" xfId="5216" xr:uid="{00000000-0005-0000-0000-00009C140000}"/>
    <cellStyle name="着色 6 2 2" xfId="2405" xr:uid="{00000000-0005-0000-0000-0000A1090000}"/>
    <cellStyle name="着色 6 3" xfId="2458" xr:uid="{00000000-0005-0000-0000-0000D6090000}"/>
    <cellStyle name="寘嬫愗傝 [0.00]_Region Orders (2)" xfId="4303" xr:uid="{00000000-0005-0000-0000-00000B110000}"/>
    <cellStyle name="寘嬫愗傝_Region Orders (2)" xfId="5217" xr:uid="{00000000-0005-0000-0000-00009D140000}"/>
    <cellStyle name="注释 2" xfId="1631" xr:uid="{00000000-0005-0000-0000-00009B060000}"/>
    <cellStyle name="注释 2 2" xfId="1636" xr:uid="{00000000-0005-0000-0000-0000A0060000}"/>
    <cellStyle name="注释 2 3" xfId="93" xr:uid="{00000000-0005-0000-0000-00008D000000}"/>
    <cellStyle name="注释 2 4" xfId="4825" xr:uid="{00000000-0005-0000-0000-000015130000}"/>
    <cellStyle name="注释 2 5" xfId="604" xr:uid="{00000000-0005-0000-0000-00008E020000}"/>
    <cellStyle name="注释 2 5 2" xfId="5218" xr:uid="{00000000-0005-0000-0000-00009E140000}"/>
    <cellStyle name="注释 2 6" xfId="775" xr:uid="{00000000-0005-0000-0000-00003A030000}"/>
    <cellStyle name="注释 2 6 2" xfId="5219" xr:uid="{00000000-0005-0000-0000-00009F140000}"/>
    <cellStyle name="注释 2 7" xfId="5220" xr:uid="{00000000-0005-0000-0000-0000A0140000}"/>
    <cellStyle name="注释 2_1.3日 2017年预算草案 - 副本" xfId="3629" xr:uid="{00000000-0005-0000-0000-0000690E0000}"/>
    <cellStyle name="注释 3" xfId="5221" xr:uid="{00000000-0005-0000-0000-0000A1140000}"/>
    <cellStyle name="注释 3 2" xfId="5222" xr:uid="{00000000-0005-0000-0000-0000A2140000}"/>
    <cellStyle name="注释 3 2 2" xfId="1672" xr:uid="{00000000-0005-0000-0000-0000C4060000}"/>
    <cellStyle name="注释 3 3" xfId="5223" xr:uid="{00000000-0005-0000-0000-0000A3140000}"/>
    <cellStyle name="注释 3_1.3日 2017年预算草案 - 副本" xfId="2372" xr:uid="{00000000-0005-0000-0000-000080090000}"/>
    <cellStyle name="注释 4" xfId="5224" xr:uid="{00000000-0005-0000-0000-0000A4140000}"/>
    <cellStyle name="注释 5" xfId="4680" xr:uid="{00000000-0005-0000-0000-000084120000}"/>
    <cellStyle name="资产" xfId="5225" xr:uid="{00000000-0005-0000-0000-0000A5140000}"/>
    <cellStyle name="资产 2" xfId="5226" xr:uid="{00000000-0005-0000-0000-0000A6140000}"/>
    <cellStyle name="뷭?_BOOKSHIP" xfId="5227" xr:uid="{00000000-0005-0000-0000-0000A7140000}"/>
    <cellStyle name="콤마 [0]_1202" xfId="5228" xr:uid="{00000000-0005-0000-0000-0000A8140000}"/>
    <cellStyle name="콤마_1202" xfId="1874" xr:uid="{00000000-0005-0000-0000-00008E070000}"/>
    <cellStyle name="통화 [0]_1202" xfId="5229" xr:uid="{00000000-0005-0000-0000-0000A9140000}"/>
    <cellStyle name="통화_1202" xfId="5059" xr:uid="{00000000-0005-0000-0000-0000FF130000}"/>
    <cellStyle name="표준_(정보부문)월별인원계획" xfId="175" xr:uid="{00000000-0005-0000-0000-0000DF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&#25105;&#30340;&#25991;&#26723;/WeChat%20Files/nzkingqueen/Files/Documents%20and%20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&#25105;&#30340;&#25991;&#26723;/WeChat%20Files/nzkingqueen/Files/2011&#24180;&#30456;&#20851;&#24037;&#20316;/2011&#24180;&#36716;&#31227;&#25903;&#20184;&#25552;&#21069;&#36890;&#30693;&#25968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1&#24180;&#30456;&#20851;&#24037;&#20316;/2011&#24180;&#36716;&#31227;&#25903;&#20184;&#25552;&#21069;&#36890;&#30693;&#25968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&#25105;&#30340;&#25991;&#26723;/WeChat%20Files/nzkingqueen/Files/Documents%20and%20Settings/User/&#26700;&#38754;/&#35838;&#39064;/&#26032;&#24314;&#25991;&#20214;&#22841;/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G17" sqref="G17"/>
    </sheetView>
  </sheetViews>
  <sheetFormatPr defaultColWidth="9" defaultRowHeight="13.5"/>
  <cols>
    <col min="1" max="1" width="21.5" customWidth="1"/>
    <col min="2" max="3" width="17.375" customWidth="1"/>
    <col min="4" max="4" width="17.375" style="303" customWidth="1"/>
    <col min="5" max="5" width="13.25" customWidth="1"/>
    <col min="6" max="6" width="11.625" customWidth="1"/>
  </cols>
  <sheetData>
    <row r="1" spans="1:6" ht="14.25">
      <c r="A1" s="304" t="s">
        <v>0</v>
      </c>
    </row>
    <row r="2" spans="1:6" ht="22.5">
      <c r="A2" s="21" t="s">
        <v>1</v>
      </c>
      <c r="B2" s="21"/>
      <c r="C2" s="21"/>
      <c r="D2" s="17"/>
      <c r="E2" s="21"/>
      <c r="F2" s="21"/>
    </row>
    <row r="3" spans="1:6" ht="14.25">
      <c r="A3" s="305"/>
      <c r="B3" s="305"/>
      <c r="C3" s="305"/>
      <c r="D3" s="306"/>
      <c r="E3" s="13" t="s">
        <v>2</v>
      </c>
      <c r="F3" s="13"/>
    </row>
    <row r="4" spans="1:6" ht="30" customHeight="1">
      <c r="A4" s="9" t="s">
        <v>3</v>
      </c>
      <c r="B4" s="308" t="s">
        <v>4</v>
      </c>
      <c r="C4" s="308" t="s">
        <v>5</v>
      </c>
      <c r="D4" s="1" t="s">
        <v>6</v>
      </c>
      <c r="E4" s="308" t="s">
        <v>7</v>
      </c>
      <c r="F4" s="5" t="s">
        <v>8</v>
      </c>
    </row>
    <row r="5" spans="1:6" ht="30" customHeight="1">
      <c r="A5" s="9"/>
      <c r="B5" s="309" t="s">
        <v>9</v>
      </c>
      <c r="C5" s="309" t="s">
        <v>10</v>
      </c>
      <c r="D5" s="1"/>
      <c r="E5" s="309" t="s">
        <v>11</v>
      </c>
      <c r="F5" s="5"/>
    </row>
    <row r="6" spans="1:6" ht="30" customHeight="1">
      <c r="A6" s="310" t="s">
        <v>12</v>
      </c>
      <c r="B6" s="307">
        <v>109418</v>
      </c>
      <c r="C6" s="311">
        <v>101784</v>
      </c>
      <c r="D6" s="312">
        <f>(B6-C6)/C6</f>
        <v>7.5001964945374505E-2</v>
      </c>
      <c r="E6" s="307">
        <f>E9+E12</f>
        <v>7634</v>
      </c>
      <c r="F6" s="313"/>
    </row>
    <row r="7" spans="1:6" ht="30" customHeight="1">
      <c r="A7" s="310" t="s">
        <v>13</v>
      </c>
      <c r="B7" s="311">
        <v>42418</v>
      </c>
      <c r="C7" s="311">
        <v>39475</v>
      </c>
      <c r="D7" s="312">
        <f>(B7-C7)/C7</f>
        <v>7.4553514882837194E-2</v>
      </c>
      <c r="E7" s="307">
        <f>B7-C7</f>
        <v>2943</v>
      </c>
      <c r="F7" s="314"/>
    </row>
    <row r="8" spans="1:6" ht="30" customHeight="1">
      <c r="A8" s="310" t="s">
        <v>14</v>
      </c>
      <c r="B8" s="311">
        <v>67000</v>
      </c>
      <c r="C8" s="311">
        <v>62309</v>
      </c>
      <c r="D8" s="312">
        <f t="shared" ref="D8:D13" si="0">(B8-C8)/C8</f>
        <v>7.5286074242886303E-2</v>
      </c>
      <c r="E8" s="307">
        <f t="shared" ref="E8:E13" si="1">B8-C8</f>
        <v>4691</v>
      </c>
      <c r="F8" s="314"/>
    </row>
    <row r="9" spans="1:6" ht="30" customHeight="1">
      <c r="A9" s="313" t="s">
        <v>15</v>
      </c>
      <c r="B9" s="307">
        <v>80418</v>
      </c>
      <c r="C9" s="311">
        <v>74734</v>
      </c>
      <c r="D9" s="312">
        <v>7.4999999999999997E-2</v>
      </c>
      <c r="E9" s="307">
        <f t="shared" si="1"/>
        <v>5684</v>
      </c>
      <c r="F9" s="314"/>
    </row>
    <row r="10" spans="1:6" ht="30" customHeight="1">
      <c r="A10" s="310" t="s">
        <v>13</v>
      </c>
      <c r="B10" s="307">
        <v>13418</v>
      </c>
      <c r="C10" s="311">
        <v>12425</v>
      </c>
      <c r="D10" s="312">
        <f t="shared" si="0"/>
        <v>7.9919517102615703E-2</v>
      </c>
      <c r="E10" s="307">
        <f t="shared" si="1"/>
        <v>993</v>
      </c>
      <c r="F10" s="314"/>
    </row>
    <row r="11" spans="1:6" ht="30" customHeight="1">
      <c r="A11" s="310" t="s">
        <v>14</v>
      </c>
      <c r="B11" s="307">
        <v>67000</v>
      </c>
      <c r="C11" s="311">
        <v>62309</v>
      </c>
      <c r="D11" s="312">
        <f t="shared" si="0"/>
        <v>7.5286074242886303E-2</v>
      </c>
      <c r="E11" s="307">
        <f t="shared" si="1"/>
        <v>4691</v>
      </c>
      <c r="F11" s="314"/>
    </row>
    <row r="12" spans="1:6" ht="30" customHeight="1">
      <c r="A12" s="310" t="s">
        <v>16</v>
      </c>
      <c r="B12" s="307">
        <v>29000</v>
      </c>
      <c r="C12" s="311">
        <v>27050</v>
      </c>
      <c r="D12" s="312">
        <f t="shared" si="0"/>
        <v>7.2088724584103495E-2</v>
      </c>
      <c r="E12" s="307">
        <f t="shared" si="1"/>
        <v>1950</v>
      </c>
      <c r="F12" s="314"/>
    </row>
    <row r="13" spans="1:6" ht="30" customHeight="1">
      <c r="A13" s="310" t="s">
        <v>13</v>
      </c>
      <c r="B13" s="307">
        <v>29000</v>
      </c>
      <c r="C13" s="311">
        <v>27050</v>
      </c>
      <c r="D13" s="312">
        <f t="shared" si="0"/>
        <v>7.2088724584103495E-2</v>
      </c>
      <c r="E13" s="307">
        <f t="shared" si="1"/>
        <v>1950</v>
      </c>
      <c r="F13" s="314"/>
    </row>
    <row r="14" spans="1:6" ht="30" customHeight="1">
      <c r="A14" s="310" t="s">
        <v>14</v>
      </c>
      <c r="B14" s="315"/>
      <c r="C14" s="307"/>
      <c r="D14" s="312"/>
      <c r="E14" s="307"/>
      <c r="F14" s="316"/>
    </row>
    <row r="15" spans="1:6" ht="14.25">
      <c r="A15" s="317"/>
      <c r="B15" s="318"/>
      <c r="C15" s="318"/>
      <c r="D15" s="319"/>
      <c r="E15" s="318"/>
      <c r="F15" s="320"/>
    </row>
    <row r="16" spans="1:6" ht="14.25">
      <c r="A16" s="317"/>
      <c r="B16" s="318"/>
      <c r="C16" s="318"/>
      <c r="D16" s="319"/>
      <c r="E16" s="318"/>
      <c r="F16" s="320"/>
    </row>
    <row r="17" spans="1:6" ht="14.25">
      <c r="A17" s="317"/>
      <c r="B17" s="318"/>
      <c r="C17" s="318"/>
      <c r="D17" s="319"/>
      <c r="E17" s="318"/>
      <c r="F17" s="320"/>
    </row>
    <row r="18" spans="1:6" ht="14.25">
      <c r="A18" s="317"/>
      <c r="B18" s="318"/>
      <c r="C18" s="318"/>
      <c r="D18" s="319"/>
      <c r="E18" s="318"/>
      <c r="F18" s="320"/>
    </row>
    <row r="19" spans="1:6" ht="14.25">
      <c r="A19" s="317"/>
      <c r="B19" s="318"/>
      <c r="C19" s="318"/>
      <c r="D19" s="319"/>
      <c r="E19" s="318"/>
      <c r="F19" s="320"/>
    </row>
    <row r="20" spans="1:6" ht="14.25">
      <c r="A20" s="317"/>
      <c r="B20" s="318"/>
      <c r="C20" s="318"/>
      <c r="D20" s="319"/>
      <c r="E20" s="321"/>
      <c r="F20" s="320"/>
    </row>
    <row r="21" spans="1:6" ht="14.25">
      <c r="A21" s="317"/>
      <c r="B21" s="318"/>
      <c r="C21" s="318"/>
      <c r="D21" s="319"/>
      <c r="E21" s="318"/>
      <c r="F21" s="320"/>
    </row>
    <row r="22" spans="1:6" ht="14.25">
      <c r="A22" s="317"/>
      <c r="B22" s="318"/>
      <c r="C22" s="318"/>
      <c r="D22" s="319"/>
      <c r="E22" s="318"/>
      <c r="F22" s="320"/>
    </row>
    <row r="23" spans="1:6" ht="14.25">
      <c r="A23" s="317"/>
      <c r="B23" s="318"/>
      <c r="C23" s="318"/>
      <c r="D23" s="319"/>
      <c r="E23" s="318"/>
      <c r="F23" s="320"/>
    </row>
    <row r="24" spans="1:6" ht="14.25">
      <c r="A24" s="317"/>
      <c r="B24" s="321"/>
      <c r="C24" s="321"/>
      <c r="D24" s="322"/>
      <c r="E24" s="321"/>
      <c r="F24" s="320"/>
    </row>
    <row r="25" spans="1:6" ht="14.25">
      <c r="A25" s="317"/>
      <c r="B25" s="318"/>
      <c r="C25" s="318"/>
      <c r="D25" s="319"/>
      <c r="E25" s="318"/>
      <c r="F25" s="320"/>
    </row>
    <row r="26" spans="1:6" ht="14.25">
      <c r="A26" s="317"/>
      <c r="B26" s="318"/>
      <c r="C26" s="318"/>
      <c r="D26" s="319"/>
      <c r="E26" s="318"/>
      <c r="F26" s="320"/>
    </row>
    <row r="27" spans="1:6" ht="14.25">
      <c r="A27" s="317"/>
      <c r="B27" s="318"/>
      <c r="C27" s="318"/>
      <c r="D27" s="319"/>
      <c r="E27" s="318"/>
      <c r="F27" s="320"/>
    </row>
    <row r="28" spans="1:6" ht="14.25">
      <c r="A28" s="317"/>
      <c r="B28" s="323"/>
      <c r="C28" s="323"/>
      <c r="D28" s="324"/>
      <c r="E28" s="323"/>
      <c r="F28" s="320"/>
    </row>
    <row r="29" spans="1:6">
      <c r="A29" s="325"/>
    </row>
  </sheetData>
  <mergeCells count="5">
    <mergeCell ref="A2:F2"/>
    <mergeCell ref="E3:F3"/>
    <mergeCell ref="A4:A5"/>
    <mergeCell ref="D4:D5"/>
    <mergeCell ref="F4:F5"/>
  </mergeCells>
  <phoneticPr fontId="189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workbookViewId="0">
      <selection activeCell="D7" sqref="D7"/>
    </sheetView>
  </sheetViews>
  <sheetFormatPr defaultColWidth="9" defaultRowHeight="14.25"/>
  <cols>
    <col min="1" max="1" width="23" style="132" customWidth="1"/>
    <col min="2" max="2" width="14.625" style="132" customWidth="1"/>
    <col min="3" max="3" width="14.625" style="169" customWidth="1"/>
    <col min="4" max="6" width="14.625" style="132" customWidth="1"/>
    <col min="7" max="16384" width="9" style="132"/>
  </cols>
  <sheetData>
    <row r="1" spans="1:7" ht="21.75" customHeight="1">
      <c r="A1" s="99" t="s">
        <v>2414</v>
      </c>
    </row>
    <row r="2" spans="1:7" ht="44.25" customHeight="1">
      <c r="A2" s="332" t="s">
        <v>2415</v>
      </c>
      <c r="B2" s="332"/>
      <c r="C2" s="333"/>
      <c r="D2" s="332"/>
      <c r="E2" s="332"/>
      <c r="F2" s="332"/>
    </row>
    <row r="3" spans="1:7" ht="24.75" customHeight="1">
      <c r="F3" s="170" t="s">
        <v>2</v>
      </c>
    </row>
    <row r="4" spans="1:7" ht="50.1" customHeight="1">
      <c r="A4" s="171" t="s">
        <v>3</v>
      </c>
      <c r="B4" s="172" t="s">
        <v>2407</v>
      </c>
      <c r="C4" s="172" t="s">
        <v>2416</v>
      </c>
      <c r="D4" s="172" t="s">
        <v>6</v>
      </c>
      <c r="E4" s="172" t="s">
        <v>2417</v>
      </c>
      <c r="F4" s="172" t="s">
        <v>8</v>
      </c>
    </row>
    <row r="5" spans="1:7" ht="50.1" customHeight="1">
      <c r="A5" s="138" t="s">
        <v>2418</v>
      </c>
      <c r="B5" s="173">
        <f>SUM(B6:B7)</f>
        <v>42418</v>
      </c>
      <c r="C5" s="173">
        <f>C6+C7</f>
        <v>39475</v>
      </c>
      <c r="D5" s="174">
        <v>-6.9</v>
      </c>
      <c r="E5" s="138">
        <f>SUM(E6:E7)</f>
        <v>2943</v>
      </c>
      <c r="F5" s="171"/>
      <c r="G5" s="169"/>
    </row>
    <row r="6" spans="1:7" ht="50.1" customHeight="1">
      <c r="A6" s="175" t="s">
        <v>2419</v>
      </c>
      <c r="B6" s="171">
        <v>13418</v>
      </c>
      <c r="C6" s="171">
        <v>12425</v>
      </c>
      <c r="D6" s="176">
        <v>-7.4</v>
      </c>
      <c r="E6" s="171">
        <f>B6-C6</f>
        <v>993</v>
      </c>
      <c r="F6" s="175"/>
      <c r="G6" s="169"/>
    </row>
    <row r="7" spans="1:7" ht="50.1" customHeight="1">
      <c r="A7" s="175" t="s">
        <v>2420</v>
      </c>
      <c r="B7" s="171">
        <v>29000</v>
      </c>
      <c r="C7" s="171">
        <v>27050</v>
      </c>
      <c r="D7" s="176">
        <v>3.4</v>
      </c>
      <c r="E7" s="171">
        <f>B7-C7</f>
        <v>1950</v>
      </c>
      <c r="F7" s="175"/>
    </row>
    <row r="8" spans="1:7" ht="27.95" hidden="1" customHeight="1">
      <c r="A8" s="175" t="s">
        <v>2421</v>
      </c>
      <c r="B8" s="175"/>
      <c r="C8" s="177"/>
      <c r="D8" s="178"/>
      <c r="E8" s="175"/>
      <c r="F8" s="175"/>
    </row>
  </sheetData>
  <mergeCells count="1">
    <mergeCell ref="A2:F2"/>
  </mergeCells>
  <phoneticPr fontId="189" type="noConversion"/>
  <printOptions horizontalCentered="1"/>
  <pageMargins left="0.35433070866141703" right="0.15748031496063" top="0.98425196850393704" bottom="0.98425196850393704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workbookViewId="0">
      <selection activeCell="D10" sqref="D10"/>
    </sheetView>
  </sheetViews>
  <sheetFormatPr defaultColWidth="9" defaultRowHeight="13.5"/>
  <cols>
    <col min="1" max="1" width="56.375" customWidth="1"/>
    <col min="2" max="2" width="30.125" customWidth="1"/>
  </cols>
  <sheetData>
    <row r="1" spans="1:4" ht="22.5">
      <c r="A1" s="74" t="s">
        <v>2422</v>
      </c>
      <c r="B1" s="75"/>
    </row>
    <row r="2" spans="1:4" ht="22.5">
      <c r="A2" s="328" t="s">
        <v>2423</v>
      </c>
      <c r="B2" s="328"/>
    </row>
    <row r="3" spans="1:4" ht="37.5" customHeight="1">
      <c r="A3" s="158"/>
      <c r="B3" s="159" t="s">
        <v>2</v>
      </c>
    </row>
    <row r="4" spans="1:4" ht="19.5" customHeight="1">
      <c r="A4" s="334" t="s">
        <v>3</v>
      </c>
      <c r="B4" s="336" t="s">
        <v>2424</v>
      </c>
    </row>
    <row r="5" spans="1:4" ht="18.75" customHeight="1">
      <c r="A5" s="335"/>
      <c r="B5" s="337"/>
    </row>
    <row r="6" spans="1:4" ht="35.1" customHeight="1">
      <c r="A6" s="160" t="s">
        <v>2425</v>
      </c>
      <c r="B6" s="161">
        <f>B7</f>
        <v>30</v>
      </c>
    </row>
    <row r="7" spans="1:4" ht="35.1" customHeight="1">
      <c r="A7" s="162" t="s">
        <v>2426</v>
      </c>
      <c r="B7" s="76">
        <v>30</v>
      </c>
    </row>
    <row r="8" spans="1:4" ht="35.1" customHeight="1">
      <c r="A8" s="160" t="s">
        <v>2427</v>
      </c>
      <c r="B8" s="161">
        <f>B9</f>
        <v>3272.22</v>
      </c>
    </row>
    <row r="9" spans="1:4" ht="35.1" customHeight="1">
      <c r="A9" s="163" t="s">
        <v>2428</v>
      </c>
      <c r="B9" s="76">
        <v>3272.22</v>
      </c>
    </row>
    <row r="10" spans="1:4" ht="35.1" customHeight="1">
      <c r="A10" s="160" t="s">
        <v>2429</v>
      </c>
      <c r="B10" s="161">
        <f>SUM(B11:B11)</f>
        <v>0</v>
      </c>
      <c r="D10" s="45"/>
    </row>
    <row r="11" spans="1:4" ht="35.1" customHeight="1">
      <c r="A11" s="164" t="s">
        <v>2430</v>
      </c>
      <c r="B11" s="76">
        <v>0</v>
      </c>
    </row>
    <row r="12" spans="1:4" ht="35.1" customHeight="1">
      <c r="A12" s="165" t="s">
        <v>2431</v>
      </c>
      <c r="B12" s="161">
        <f>SUM(B13)</f>
        <v>0</v>
      </c>
    </row>
    <row r="13" spans="1:4" ht="35.1" customHeight="1">
      <c r="A13" s="163" t="s">
        <v>2432</v>
      </c>
      <c r="B13" s="76"/>
    </row>
    <row r="14" spans="1:4" ht="35.1" customHeight="1">
      <c r="A14" s="165" t="s">
        <v>2433</v>
      </c>
      <c r="B14" s="161">
        <f>SUM(B15:B16)</f>
        <v>1524.16</v>
      </c>
    </row>
    <row r="15" spans="1:4" ht="35.1" customHeight="1">
      <c r="A15" s="166" t="s">
        <v>2434</v>
      </c>
      <c r="B15" s="76">
        <v>1506.16</v>
      </c>
    </row>
    <row r="16" spans="1:4" ht="35.1" customHeight="1">
      <c r="A16" s="166" t="s">
        <v>2435</v>
      </c>
      <c r="B16" s="76">
        <v>18</v>
      </c>
    </row>
    <row r="17" spans="1:2" ht="35.1" customHeight="1">
      <c r="A17" s="167" t="s">
        <v>2436</v>
      </c>
      <c r="B17" s="168">
        <f>SUM(B6,B8,B10,B12,B14)</f>
        <v>4826.38</v>
      </c>
    </row>
  </sheetData>
  <mergeCells count="3">
    <mergeCell ref="A2:B2"/>
    <mergeCell ref="A4:A5"/>
    <mergeCell ref="B4:B5"/>
  </mergeCells>
  <phoneticPr fontId="189" type="noConversion"/>
  <pageMargins left="0.90551181102362199" right="0.70866141732283505" top="0.55118110236220497" bottom="0.55118110236220497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5"/>
  <sheetViews>
    <sheetView workbookViewId="0">
      <selection activeCell="B14" sqref="B14"/>
    </sheetView>
  </sheetViews>
  <sheetFormatPr defaultColWidth="9" defaultRowHeight="13.5"/>
  <cols>
    <col min="1" max="1" width="30.625" customWidth="1"/>
    <col min="2" max="3" width="23.75" customWidth="1"/>
  </cols>
  <sheetData>
    <row r="1" spans="1:4" ht="18.75">
      <c r="A1" s="152" t="s">
        <v>2437</v>
      </c>
      <c r="B1" s="153"/>
      <c r="C1" s="153"/>
    </row>
    <row r="2" spans="1:4" ht="22.5">
      <c r="A2" s="338" t="s">
        <v>2438</v>
      </c>
      <c r="B2" s="338"/>
      <c r="C2" s="338"/>
    </row>
    <row r="3" spans="1:4">
      <c r="A3" s="153"/>
      <c r="B3" s="153"/>
      <c r="C3" s="153" t="s">
        <v>2439</v>
      </c>
    </row>
    <row r="4" spans="1:4" ht="26.25" customHeight="1">
      <c r="A4" s="154" t="s">
        <v>3</v>
      </c>
      <c r="B4" s="154" t="s">
        <v>9</v>
      </c>
      <c r="C4" s="154" t="s">
        <v>8</v>
      </c>
    </row>
    <row r="5" spans="1:4" ht="26.25" customHeight="1">
      <c r="A5" s="154" t="s">
        <v>2440</v>
      </c>
      <c r="B5" s="154">
        <f>SUM(B6,B13,B14,B15)</f>
        <v>184144</v>
      </c>
      <c r="C5" s="155"/>
    </row>
    <row r="6" spans="1:4" ht="33" customHeight="1">
      <c r="A6" s="156" t="s">
        <v>2441</v>
      </c>
      <c r="B6" s="155">
        <v>142516</v>
      </c>
      <c r="C6" s="155"/>
    </row>
    <row r="7" spans="1:4" ht="33" customHeight="1">
      <c r="A7" s="157" t="s">
        <v>2442</v>
      </c>
      <c r="B7" s="155"/>
      <c r="C7" s="155"/>
      <c r="D7" s="45"/>
    </row>
    <row r="8" spans="1:4" ht="33" customHeight="1">
      <c r="A8" s="157" t="s">
        <v>2443</v>
      </c>
      <c r="B8" s="155">
        <v>140716</v>
      </c>
      <c r="C8" s="155"/>
    </row>
    <row r="9" spans="1:4" ht="33" customHeight="1">
      <c r="A9" s="157" t="s">
        <v>2444</v>
      </c>
      <c r="B9" s="155"/>
      <c r="C9" s="155"/>
    </row>
    <row r="10" spans="1:4" ht="33" customHeight="1">
      <c r="A10" s="157" t="s">
        <v>2445</v>
      </c>
      <c r="B10" s="155">
        <v>1000</v>
      </c>
      <c r="C10" s="155"/>
    </row>
    <row r="11" spans="1:4" ht="33" customHeight="1">
      <c r="A11" s="157" t="s">
        <v>2446</v>
      </c>
      <c r="B11" s="155">
        <v>800</v>
      </c>
      <c r="C11" s="155"/>
    </row>
    <row r="12" spans="1:4" ht="33" customHeight="1">
      <c r="A12" s="157" t="s">
        <v>2447</v>
      </c>
      <c r="B12" s="155"/>
      <c r="C12" s="155"/>
    </row>
    <row r="13" spans="1:4" ht="33" customHeight="1">
      <c r="A13" s="156" t="s">
        <v>2448</v>
      </c>
      <c r="B13" s="155">
        <v>4828</v>
      </c>
      <c r="C13" s="155"/>
    </row>
    <row r="14" spans="1:4" ht="33" customHeight="1">
      <c r="A14" s="156" t="s">
        <v>2449</v>
      </c>
      <c r="B14" s="155">
        <v>11000</v>
      </c>
      <c r="C14" s="155"/>
    </row>
    <row r="15" spans="1:4" ht="42.95" customHeight="1">
      <c r="A15" s="156" t="s">
        <v>2450</v>
      </c>
      <c r="B15" s="155">
        <v>25800</v>
      </c>
      <c r="C15" s="155"/>
    </row>
  </sheetData>
  <mergeCells count="1">
    <mergeCell ref="A2:C2"/>
  </mergeCells>
  <phoneticPr fontId="189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showZeros="0" workbookViewId="0">
      <selection activeCell="F7" sqref="F7"/>
    </sheetView>
  </sheetViews>
  <sheetFormatPr defaultColWidth="9" defaultRowHeight="21" customHeight="1"/>
  <cols>
    <col min="1" max="1" width="30" style="133" customWidth="1"/>
    <col min="2" max="2" width="14.5" style="133" customWidth="1"/>
    <col min="3" max="3" width="14.25" style="133" customWidth="1"/>
    <col min="4" max="4" width="15" style="133" customWidth="1"/>
    <col min="5" max="16384" width="9" style="133"/>
  </cols>
  <sheetData>
    <row r="1" spans="1:6" ht="21" customHeight="1">
      <c r="A1" s="134" t="s">
        <v>2451</v>
      </c>
    </row>
    <row r="2" spans="1:6" s="132" customFormat="1" ht="52.5" customHeight="1">
      <c r="A2" s="332" t="s">
        <v>2452</v>
      </c>
      <c r="B2" s="332"/>
      <c r="C2" s="332"/>
      <c r="D2" s="332"/>
    </row>
    <row r="3" spans="1:6" s="132" customFormat="1" ht="24" customHeight="1">
      <c r="A3" s="135"/>
      <c r="B3" s="135"/>
      <c r="C3" s="135"/>
      <c r="D3" s="136" t="s">
        <v>2</v>
      </c>
    </row>
    <row r="4" spans="1:6" s="132" customFormat="1" ht="46.5" customHeight="1">
      <c r="A4" s="137" t="s">
        <v>3</v>
      </c>
      <c r="B4" s="138" t="s">
        <v>2453</v>
      </c>
      <c r="C4" s="138" t="s">
        <v>2407</v>
      </c>
      <c r="D4" s="139" t="s">
        <v>2454</v>
      </c>
    </row>
    <row r="5" spans="1:6" ht="24" customHeight="1">
      <c r="A5" s="140" t="s">
        <v>2455</v>
      </c>
      <c r="B5" s="141">
        <v>32924</v>
      </c>
      <c r="C5" s="141">
        <v>142516</v>
      </c>
      <c r="D5" s="57">
        <f>(C5/B5)*100%</f>
        <v>4.3286356457295598</v>
      </c>
    </row>
    <row r="6" spans="1:6" ht="24" customHeight="1">
      <c r="A6" s="142" t="s">
        <v>2456</v>
      </c>
      <c r="B6" s="141">
        <v>1063</v>
      </c>
      <c r="C6" s="141">
        <v>1000</v>
      </c>
      <c r="D6" s="57">
        <f>C6/B6</f>
        <v>0.94073377234242705</v>
      </c>
    </row>
    <row r="7" spans="1:6" ht="24" customHeight="1">
      <c r="A7" s="143" t="s">
        <v>2457</v>
      </c>
      <c r="B7" s="141">
        <v>839</v>
      </c>
      <c r="C7" s="141">
        <v>800</v>
      </c>
      <c r="D7" s="57">
        <f>C7/B7</f>
        <v>0.95351609058402897</v>
      </c>
      <c r="F7" s="144"/>
    </row>
    <row r="8" spans="1:6" ht="24" customHeight="1">
      <c r="A8" s="142" t="s">
        <v>2458</v>
      </c>
      <c r="B8" s="141">
        <v>785</v>
      </c>
      <c r="C8" s="141"/>
      <c r="D8" s="57">
        <f>C8/B8</f>
        <v>0</v>
      </c>
    </row>
    <row r="9" spans="1:6" ht="24" customHeight="1">
      <c r="A9" s="142" t="s">
        <v>2459</v>
      </c>
      <c r="B9" s="141">
        <v>774</v>
      </c>
      <c r="C9" s="141"/>
      <c r="D9" s="57">
        <f>C9/B9</f>
        <v>0</v>
      </c>
    </row>
    <row r="10" spans="1:6" ht="24" customHeight="1">
      <c r="A10" s="142" t="s">
        <v>2460</v>
      </c>
      <c r="B10" s="141">
        <v>29463</v>
      </c>
      <c r="C10" s="141">
        <v>140716</v>
      </c>
      <c r="D10" s="57">
        <f>C10/B10</f>
        <v>4.7760241659030003</v>
      </c>
    </row>
    <row r="11" spans="1:6" ht="24" customHeight="1">
      <c r="A11" s="145" t="s">
        <v>2449</v>
      </c>
      <c r="B11" s="141">
        <v>33744</v>
      </c>
      <c r="C11" s="141">
        <v>11000</v>
      </c>
      <c r="D11" s="57"/>
    </row>
    <row r="12" spans="1:6" ht="24" customHeight="1">
      <c r="A12" s="146" t="s">
        <v>2448</v>
      </c>
      <c r="B12" s="141">
        <v>12870</v>
      </c>
      <c r="C12" s="141">
        <v>4828</v>
      </c>
      <c r="D12" s="57"/>
    </row>
    <row r="13" spans="1:6" ht="24" customHeight="1">
      <c r="A13" s="147" t="s">
        <v>2450</v>
      </c>
      <c r="B13" s="148"/>
      <c r="C13" s="149">
        <v>25800</v>
      </c>
      <c r="D13" s="57"/>
    </row>
    <row r="14" spans="1:6" ht="24" customHeight="1">
      <c r="A14" s="147" t="s">
        <v>2461</v>
      </c>
      <c r="B14" s="150">
        <v>9752</v>
      </c>
      <c r="C14" s="149"/>
      <c r="D14" s="57"/>
    </row>
    <row r="15" spans="1:6" ht="24" customHeight="1">
      <c r="A15" s="147" t="s">
        <v>2462</v>
      </c>
      <c r="B15" s="150">
        <v>81250</v>
      </c>
      <c r="C15" s="149"/>
      <c r="D15" s="57"/>
    </row>
    <row r="16" spans="1:6" ht="24" customHeight="1">
      <c r="A16" s="138" t="s">
        <v>2463</v>
      </c>
      <c r="B16" s="151">
        <f>B5+B11+B12+B14+B15</f>
        <v>170540</v>
      </c>
      <c r="C16" s="151">
        <f>C5+C11+C12+C13</f>
        <v>184144</v>
      </c>
      <c r="D16" s="57">
        <f>C16/B16</f>
        <v>1.0797701419021899</v>
      </c>
    </row>
  </sheetData>
  <mergeCells count="1">
    <mergeCell ref="A2:D2"/>
  </mergeCells>
  <phoneticPr fontId="189" type="noConversion"/>
  <printOptions horizontalCentered="1"/>
  <pageMargins left="0.74803149606299202" right="0.74803149606299202" top="0.94488188976377996" bottom="0.94488188976377996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showZeros="0" workbookViewId="0">
      <selection activeCell="C21" sqref="C21"/>
    </sheetView>
  </sheetViews>
  <sheetFormatPr defaultColWidth="9" defaultRowHeight="19.5" customHeight="1"/>
  <cols>
    <col min="1" max="1" width="54.25" style="97" customWidth="1"/>
    <col min="2" max="2" width="13.5" style="97" customWidth="1"/>
    <col min="3" max="3" width="12.25" style="98" customWidth="1"/>
    <col min="4" max="4" width="11.625" style="98" customWidth="1"/>
    <col min="5" max="5" width="13.625" style="98" customWidth="1"/>
    <col min="6" max="16384" width="9" style="97"/>
  </cols>
  <sheetData>
    <row r="1" spans="1:6" ht="20.100000000000001" customHeight="1">
      <c r="A1" s="99" t="s">
        <v>2464</v>
      </c>
      <c r="B1" s="100"/>
    </row>
    <row r="2" spans="1:6" s="96" customFormat="1" ht="25.5" customHeight="1">
      <c r="A2" s="339" t="s">
        <v>2465</v>
      </c>
      <c r="B2" s="339"/>
      <c r="C2" s="339"/>
      <c r="D2" s="339"/>
      <c r="E2" s="339"/>
    </row>
    <row r="3" spans="1:6" ht="20.100000000000001" customHeight="1">
      <c r="A3" s="101"/>
      <c r="B3" s="101"/>
      <c r="C3" s="90"/>
      <c r="D3" s="90"/>
      <c r="E3" s="102" t="s">
        <v>2</v>
      </c>
    </row>
    <row r="4" spans="1:6" ht="30.75" customHeight="1">
      <c r="A4" s="103" t="s">
        <v>3</v>
      </c>
      <c r="B4" s="104" t="s">
        <v>2303</v>
      </c>
      <c r="C4" s="105" t="s">
        <v>2466</v>
      </c>
      <c r="D4" s="106" t="s">
        <v>2467</v>
      </c>
      <c r="E4" s="105" t="s">
        <v>2468</v>
      </c>
    </row>
    <row r="5" spans="1:6" ht="24.95" customHeight="1">
      <c r="A5" s="107" t="s">
        <v>2469</v>
      </c>
      <c r="B5" s="108">
        <f>C5+D5</f>
        <v>144144</v>
      </c>
      <c r="C5" s="108">
        <f>C6+C9+C12+C27+C30+C34+C36</f>
        <v>139316</v>
      </c>
      <c r="D5" s="108">
        <v>4828</v>
      </c>
      <c r="E5" s="109"/>
    </row>
    <row r="6" spans="1:6" ht="24.95" customHeight="1">
      <c r="A6" s="110" t="s">
        <v>2470</v>
      </c>
      <c r="B6" s="108">
        <f t="shared" ref="B6:B41" si="0">C6+D6</f>
        <v>30</v>
      </c>
      <c r="C6" s="111">
        <v>30</v>
      </c>
      <c r="D6" s="112"/>
      <c r="E6" s="113"/>
    </row>
    <row r="7" spans="1:6" ht="24.95" customHeight="1">
      <c r="A7" s="114" t="s">
        <v>2471</v>
      </c>
      <c r="B7" s="108">
        <f t="shared" si="0"/>
        <v>30</v>
      </c>
      <c r="C7" s="111">
        <v>30</v>
      </c>
      <c r="D7" s="112"/>
      <c r="E7" s="113"/>
    </row>
    <row r="8" spans="1:6" ht="24.95" customHeight="1">
      <c r="A8" s="114" t="s">
        <v>2472</v>
      </c>
      <c r="B8" s="108">
        <f t="shared" si="0"/>
        <v>0</v>
      </c>
      <c r="C8" s="115"/>
      <c r="D8" s="116"/>
      <c r="E8" s="113"/>
    </row>
    <row r="9" spans="1:6" ht="24.95" customHeight="1">
      <c r="A9" s="110" t="s">
        <v>2473</v>
      </c>
      <c r="B9" s="108">
        <f t="shared" si="0"/>
        <v>7900</v>
      </c>
      <c r="C9" s="111">
        <v>7900</v>
      </c>
      <c r="D9" s="116"/>
      <c r="E9" s="113"/>
    </row>
    <row r="10" spans="1:6" ht="24.95" customHeight="1">
      <c r="A10" s="114" t="s">
        <v>2474</v>
      </c>
      <c r="B10" s="108">
        <f t="shared" si="0"/>
        <v>7900</v>
      </c>
      <c r="C10" s="111">
        <v>7900</v>
      </c>
      <c r="D10" s="116"/>
      <c r="E10" s="117"/>
      <c r="F10" s="118"/>
    </row>
    <row r="11" spans="1:6" ht="24.95" customHeight="1">
      <c r="A11" s="114" t="s">
        <v>2475</v>
      </c>
      <c r="B11" s="108">
        <f t="shared" si="0"/>
        <v>0</v>
      </c>
      <c r="C11" s="111"/>
      <c r="D11" s="116"/>
      <c r="E11" s="113"/>
    </row>
    <row r="12" spans="1:6" ht="24.95" customHeight="1">
      <c r="A12" s="110" t="s">
        <v>2476</v>
      </c>
      <c r="B12" s="108">
        <f t="shared" si="0"/>
        <v>106265</v>
      </c>
      <c r="C12" s="111">
        <f>C13</f>
        <v>106265</v>
      </c>
      <c r="D12" s="116">
        <v>0</v>
      </c>
      <c r="E12" s="113"/>
    </row>
    <row r="13" spans="1:6" ht="24.95" customHeight="1">
      <c r="A13" s="110" t="s">
        <v>2477</v>
      </c>
      <c r="B13" s="108">
        <f t="shared" si="0"/>
        <v>106265</v>
      </c>
      <c r="C13" s="111">
        <f>SUM(C14:C20)</f>
        <v>106265</v>
      </c>
      <c r="D13" s="116"/>
      <c r="E13" s="113"/>
    </row>
    <row r="14" spans="1:6" ht="24.95" customHeight="1">
      <c r="A14" s="119" t="s">
        <v>2478</v>
      </c>
      <c r="B14" s="108">
        <f t="shared" si="0"/>
        <v>5020</v>
      </c>
      <c r="C14" s="116">
        <v>4000</v>
      </c>
      <c r="D14" s="116">
        <v>1020</v>
      </c>
      <c r="E14" s="113"/>
    </row>
    <row r="15" spans="1:6" ht="24.95" customHeight="1">
      <c r="A15" s="119" t="s">
        <v>2479</v>
      </c>
      <c r="B15" s="108">
        <f t="shared" si="0"/>
        <v>0</v>
      </c>
      <c r="C15" s="116"/>
      <c r="D15" s="116"/>
      <c r="E15" s="113"/>
    </row>
    <row r="16" spans="1:6" ht="24.95" customHeight="1">
      <c r="A16" s="119" t="s">
        <v>2480</v>
      </c>
      <c r="B16" s="108">
        <f t="shared" si="0"/>
        <v>5460</v>
      </c>
      <c r="C16" s="116">
        <v>3940</v>
      </c>
      <c r="D16" s="116">
        <v>1520</v>
      </c>
      <c r="E16" s="113"/>
    </row>
    <row r="17" spans="1:5" ht="24.95" customHeight="1">
      <c r="A17" s="119" t="s">
        <v>2481</v>
      </c>
      <c r="B17" s="108">
        <f t="shared" si="0"/>
        <v>0</v>
      </c>
      <c r="C17" s="116"/>
      <c r="D17" s="116"/>
      <c r="E17" s="113"/>
    </row>
    <row r="18" spans="1:5" ht="24.95" customHeight="1">
      <c r="A18" s="119" t="s">
        <v>2482</v>
      </c>
      <c r="B18" s="108">
        <f t="shared" si="0"/>
        <v>4100</v>
      </c>
      <c r="C18" s="112">
        <v>3100</v>
      </c>
      <c r="D18" s="112">
        <v>1000</v>
      </c>
      <c r="E18" s="113"/>
    </row>
    <row r="19" spans="1:5" ht="24.95" customHeight="1">
      <c r="A19" s="119" t="s">
        <v>2483</v>
      </c>
      <c r="B19" s="108">
        <f t="shared" si="0"/>
        <v>0</v>
      </c>
      <c r="C19" s="116"/>
      <c r="D19" s="116"/>
      <c r="E19" s="113"/>
    </row>
    <row r="20" spans="1:5" ht="24.95" customHeight="1">
      <c r="A20" s="119" t="s">
        <v>2484</v>
      </c>
      <c r="B20" s="108">
        <f t="shared" si="0"/>
        <v>96513</v>
      </c>
      <c r="C20" s="116">
        <v>95225</v>
      </c>
      <c r="D20" s="116">
        <v>1288</v>
      </c>
      <c r="E20" s="113"/>
    </row>
    <row r="21" spans="1:5" ht="24.95" customHeight="1">
      <c r="A21" s="110" t="s">
        <v>2485</v>
      </c>
      <c r="B21" s="108">
        <f t="shared" si="0"/>
        <v>0</v>
      </c>
      <c r="C21" s="111"/>
      <c r="D21" s="116"/>
      <c r="E21" s="113"/>
    </row>
    <row r="22" spans="1:5" ht="24.95" customHeight="1">
      <c r="A22" s="119" t="s">
        <v>2486</v>
      </c>
      <c r="B22" s="108">
        <f t="shared" si="0"/>
        <v>0</v>
      </c>
      <c r="C22" s="111"/>
      <c r="D22" s="120"/>
      <c r="E22" s="113"/>
    </row>
    <row r="23" spans="1:5" ht="24.95" customHeight="1">
      <c r="A23" s="110" t="s">
        <v>2487</v>
      </c>
      <c r="B23" s="108">
        <f t="shared" si="0"/>
        <v>0</v>
      </c>
      <c r="C23" s="111"/>
      <c r="D23" s="120"/>
      <c r="E23" s="113"/>
    </row>
    <row r="24" spans="1:5" ht="24.95" customHeight="1">
      <c r="A24" s="121" t="s">
        <v>2488</v>
      </c>
      <c r="B24" s="108">
        <f t="shared" si="0"/>
        <v>0</v>
      </c>
      <c r="C24" s="111"/>
      <c r="D24" s="120"/>
      <c r="E24" s="113"/>
    </row>
    <row r="25" spans="1:5" ht="24.95" customHeight="1">
      <c r="A25" s="110" t="s">
        <v>2489</v>
      </c>
      <c r="B25" s="108">
        <f t="shared" si="0"/>
        <v>0</v>
      </c>
      <c r="C25" s="111"/>
      <c r="D25" s="120"/>
      <c r="E25" s="113"/>
    </row>
    <row r="26" spans="1:5" ht="24.95" customHeight="1">
      <c r="A26" s="121" t="s">
        <v>2490</v>
      </c>
      <c r="B26" s="108">
        <f t="shared" si="0"/>
        <v>0</v>
      </c>
      <c r="C26" s="111"/>
      <c r="D26" s="120"/>
      <c r="E26" s="113"/>
    </row>
    <row r="27" spans="1:5" ht="24.95" customHeight="1">
      <c r="A27" s="110" t="s">
        <v>2491</v>
      </c>
      <c r="B27" s="108">
        <f t="shared" si="0"/>
        <v>3673</v>
      </c>
      <c r="C27" s="111">
        <v>3673</v>
      </c>
      <c r="D27" s="122"/>
      <c r="E27" s="113"/>
    </row>
    <row r="28" spans="1:5" ht="24.95" customHeight="1">
      <c r="A28" s="119" t="s">
        <v>2432</v>
      </c>
      <c r="B28" s="108">
        <f t="shared" si="0"/>
        <v>0</v>
      </c>
      <c r="C28" s="111"/>
      <c r="D28" s="122"/>
      <c r="E28" s="113"/>
    </row>
    <row r="29" spans="1:5" ht="24.95" customHeight="1">
      <c r="A29" s="119" t="s">
        <v>2492</v>
      </c>
      <c r="B29" s="108">
        <f t="shared" si="0"/>
        <v>0</v>
      </c>
      <c r="C29" s="111"/>
      <c r="D29" s="122"/>
      <c r="E29" s="113"/>
    </row>
    <row r="30" spans="1:5" ht="24.95" customHeight="1">
      <c r="A30" s="114" t="s">
        <v>2493</v>
      </c>
      <c r="B30" s="108">
        <f t="shared" si="0"/>
        <v>2352</v>
      </c>
      <c r="C30" s="111">
        <v>2352</v>
      </c>
      <c r="D30" s="122"/>
      <c r="E30" s="113"/>
    </row>
    <row r="31" spans="1:5" ht="24.95" customHeight="1">
      <c r="A31" s="119" t="s">
        <v>2434</v>
      </c>
      <c r="B31" s="108">
        <f t="shared" si="0"/>
        <v>0</v>
      </c>
      <c r="C31" s="111"/>
      <c r="D31" s="123"/>
      <c r="E31" s="124"/>
    </row>
    <row r="32" spans="1:5" ht="24.95" customHeight="1">
      <c r="A32" s="119" t="s">
        <v>2494</v>
      </c>
      <c r="B32" s="108">
        <f t="shared" si="0"/>
        <v>0</v>
      </c>
      <c r="C32" s="111"/>
      <c r="D32" s="122"/>
      <c r="E32" s="113"/>
    </row>
    <row r="33" spans="1:5" ht="24.95" customHeight="1">
      <c r="A33" s="119" t="s">
        <v>2495</v>
      </c>
      <c r="B33" s="108">
        <f t="shared" si="0"/>
        <v>0</v>
      </c>
      <c r="C33" s="111"/>
      <c r="D33" s="122"/>
      <c r="E33" s="113"/>
    </row>
    <row r="34" spans="1:5" ht="24.95" customHeight="1">
      <c r="A34" s="125" t="s">
        <v>2496</v>
      </c>
      <c r="B34" s="108">
        <f t="shared" si="0"/>
        <v>16196</v>
      </c>
      <c r="C34" s="126">
        <v>16196</v>
      </c>
      <c r="D34" s="122"/>
      <c r="E34" s="113"/>
    </row>
    <row r="35" spans="1:5" ht="24.95" customHeight="1">
      <c r="A35" s="114" t="s">
        <v>2497</v>
      </c>
      <c r="B35" s="108">
        <f t="shared" si="0"/>
        <v>0</v>
      </c>
      <c r="C35" s="126"/>
      <c r="D35" s="122"/>
      <c r="E35" s="113"/>
    </row>
    <row r="36" spans="1:5" ht="24.95" customHeight="1">
      <c r="A36" s="114" t="s">
        <v>2498</v>
      </c>
      <c r="B36" s="108">
        <f t="shared" si="0"/>
        <v>2900</v>
      </c>
      <c r="C36" s="126">
        <v>2900</v>
      </c>
      <c r="D36" s="122"/>
      <c r="E36" s="113"/>
    </row>
    <row r="37" spans="1:5" ht="24.95" customHeight="1">
      <c r="A37" s="127" t="s">
        <v>2499</v>
      </c>
      <c r="B37" s="108">
        <f t="shared" si="0"/>
        <v>40000</v>
      </c>
      <c r="C37" s="126">
        <f>SUM(C38:C39)</f>
        <v>40000</v>
      </c>
      <c r="D37" s="111">
        <f>SUM(D38:D39)</f>
        <v>0</v>
      </c>
      <c r="E37" s="113"/>
    </row>
    <row r="38" spans="1:5" ht="24.95" customHeight="1">
      <c r="A38" s="128" t="s">
        <v>2500</v>
      </c>
      <c r="B38" s="108">
        <f t="shared" si="0"/>
        <v>40000</v>
      </c>
      <c r="C38" s="126">
        <v>40000</v>
      </c>
      <c r="D38" s="122"/>
      <c r="E38" s="113"/>
    </row>
    <row r="39" spans="1:5" ht="24.95" customHeight="1">
      <c r="A39" s="129" t="s">
        <v>2501</v>
      </c>
      <c r="B39" s="108">
        <f t="shared" si="0"/>
        <v>0</v>
      </c>
      <c r="C39" s="126"/>
      <c r="D39" s="122"/>
      <c r="E39" s="113"/>
    </row>
    <row r="40" spans="1:5" ht="24.95" customHeight="1">
      <c r="A40" s="129" t="s">
        <v>2502</v>
      </c>
      <c r="B40" s="108">
        <f t="shared" si="0"/>
        <v>0</v>
      </c>
      <c r="C40" s="111"/>
      <c r="D40" s="122"/>
      <c r="E40" s="113"/>
    </row>
    <row r="41" spans="1:5" ht="24.95" customHeight="1">
      <c r="A41" s="130" t="s">
        <v>2463</v>
      </c>
      <c r="B41" s="108">
        <f t="shared" si="0"/>
        <v>184144</v>
      </c>
      <c r="C41" s="108">
        <f>C5+C37</f>
        <v>179316</v>
      </c>
      <c r="D41" s="108">
        <f>SUM(D5)</f>
        <v>4828</v>
      </c>
      <c r="E41" s="131"/>
    </row>
  </sheetData>
  <mergeCells count="1">
    <mergeCell ref="A2:E2"/>
  </mergeCells>
  <phoneticPr fontId="189" type="noConversion"/>
  <printOptions horizontalCentered="1"/>
  <pageMargins left="0.74803149606299202" right="0.74803149606299202" top="0.78740157480314998" bottom="0.59055118110236204" header="0.31496062992126" footer="0.31496062992126"/>
  <pageSetup paperSize="9" scale="85" orientation="portrait"/>
  <headerFooter alignWithMargins="0"/>
  <ignoredErrors>
    <ignoredError sqref="C3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5"/>
  <sheetViews>
    <sheetView workbookViewId="0">
      <selection activeCell="D9" sqref="D9"/>
    </sheetView>
  </sheetViews>
  <sheetFormatPr defaultColWidth="9" defaultRowHeight="13.5"/>
  <cols>
    <col min="1" max="1" width="55.125" customWidth="1"/>
    <col min="2" max="4" width="21.125" customWidth="1"/>
    <col min="5" max="5" width="11.125" customWidth="1"/>
  </cols>
  <sheetData>
    <row r="1" spans="1:5" ht="18.75">
      <c r="A1" s="86" t="s">
        <v>2503</v>
      </c>
      <c r="B1" s="87"/>
      <c r="C1" s="87"/>
      <c r="D1" s="88"/>
      <c r="E1" s="88"/>
    </row>
    <row r="2" spans="1:5" ht="22.5">
      <c r="A2" s="340" t="s">
        <v>2504</v>
      </c>
      <c r="B2" s="340"/>
      <c r="C2" s="340"/>
    </row>
    <row r="3" spans="1:5">
      <c r="A3" s="87"/>
      <c r="B3" s="87"/>
      <c r="C3" s="89" t="s">
        <v>2</v>
      </c>
      <c r="D3" s="90"/>
      <c r="E3" s="91"/>
    </row>
    <row r="4" spans="1:5" ht="48" customHeight="1">
      <c r="A4" s="92" t="s">
        <v>3</v>
      </c>
      <c r="B4" s="92" t="s">
        <v>9</v>
      </c>
      <c r="C4" s="92" t="s">
        <v>8</v>
      </c>
    </row>
    <row r="5" spans="1:5" ht="48" customHeight="1">
      <c r="A5" s="92" t="s">
        <v>2505</v>
      </c>
      <c r="B5" s="92">
        <f>B6+B13</f>
        <v>184144</v>
      </c>
      <c r="C5" s="93"/>
    </row>
    <row r="6" spans="1:5" ht="48" customHeight="1">
      <c r="A6" s="94" t="s">
        <v>2506</v>
      </c>
      <c r="B6" s="92">
        <f>SUM(B7:B12)</f>
        <v>144144</v>
      </c>
      <c r="C6" s="93"/>
    </row>
    <row r="7" spans="1:5" ht="48" customHeight="1">
      <c r="A7" s="95" t="s">
        <v>2507</v>
      </c>
      <c r="B7" s="93">
        <v>30</v>
      </c>
      <c r="C7" s="93"/>
    </row>
    <row r="8" spans="1:5" ht="48" customHeight="1">
      <c r="A8" s="95" t="s">
        <v>2508</v>
      </c>
      <c r="B8" s="93">
        <v>8200</v>
      </c>
      <c r="C8" s="93"/>
    </row>
    <row r="9" spans="1:5" ht="48" customHeight="1">
      <c r="A9" s="95" t="s">
        <v>2509</v>
      </c>
      <c r="B9" s="93">
        <v>109751</v>
      </c>
      <c r="C9" s="93"/>
      <c r="D9" s="45"/>
    </row>
    <row r="10" spans="1:5" ht="48" customHeight="1">
      <c r="A10" s="95" t="s">
        <v>2510</v>
      </c>
      <c r="B10" s="93">
        <v>3815</v>
      </c>
      <c r="C10" s="93"/>
    </row>
    <row r="11" spans="1:5" ht="48" customHeight="1">
      <c r="A11" s="95" t="s">
        <v>2511</v>
      </c>
      <c r="B11" s="93">
        <v>2752</v>
      </c>
      <c r="C11" s="93"/>
    </row>
    <row r="12" spans="1:5" ht="48" customHeight="1">
      <c r="A12" s="95" t="s">
        <v>2512</v>
      </c>
      <c r="B12" s="93">
        <v>19596</v>
      </c>
      <c r="C12" s="93"/>
    </row>
    <row r="13" spans="1:5" ht="48" customHeight="1">
      <c r="A13" s="94" t="s">
        <v>2513</v>
      </c>
      <c r="B13" s="92">
        <v>40000</v>
      </c>
      <c r="C13" s="93"/>
    </row>
    <row r="14" spans="1:5" ht="27.75" customHeight="1"/>
    <row r="15" spans="1:5" ht="27.75" customHeight="1"/>
    <row r="16" spans="1:5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honeticPr fontId="189" type="noConversion"/>
  <pageMargins left="0.7" right="0.7" top="0.75" bottom="0.75" header="0.3" footer="0.3"/>
  <pageSetup paperSize="9" orientation="portrait"/>
  <ignoredErrors>
    <ignoredError sqref="B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1"/>
  <sheetViews>
    <sheetView workbookViewId="0">
      <selection activeCell="E11" sqref="E11"/>
    </sheetView>
  </sheetViews>
  <sheetFormatPr defaultColWidth="9" defaultRowHeight="14.25"/>
  <cols>
    <col min="1" max="1" width="30" style="81" customWidth="1"/>
    <col min="2" max="2" width="15.125" style="81" customWidth="1"/>
    <col min="3" max="3" width="35.125" style="81" customWidth="1"/>
    <col min="4" max="4" width="14.75" style="81" customWidth="1"/>
    <col min="5" max="16384" width="9" style="81"/>
  </cols>
  <sheetData>
    <row r="1" spans="1:8" s="78" customFormat="1" ht="21" customHeight="1">
      <c r="A1" s="50" t="s">
        <v>2514</v>
      </c>
      <c r="B1" s="51"/>
      <c r="C1" s="51"/>
      <c r="D1" s="52"/>
    </row>
    <row r="2" spans="1:8" s="79" customFormat="1" ht="26.25" customHeight="1">
      <c r="A2" s="341" t="s">
        <v>2515</v>
      </c>
      <c r="B2" s="341"/>
      <c r="C2" s="341"/>
      <c r="D2" s="341"/>
    </row>
    <row r="3" spans="1:8" s="79" customFormat="1" ht="33.950000000000003" customHeight="1">
      <c r="A3" s="342" t="s">
        <v>2516</v>
      </c>
      <c r="B3" s="342"/>
      <c r="C3" s="342"/>
      <c r="D3" s="82" t="s">
        <v>2294</v>
      </c>
    </row>
    <row r="4" spans="1:8" s="80" customFormat="1" ht="35.1" customHeight="1">
      <c r="A4" s="343" t="s">
        <v>2517</v>
      </c>
      <c r="B4" s="343"/>
      <c r="C4" s="343" t="s">
        <v>2518</v>
      </c>
      <c r="D4" s="343"/>
    </row>
    <row r="5" spans="1:8" s="80" customFormat="1" ht="35.1" customHeight="1">
      <c r="A5" s="54" t="s">
        <v>2519</v>
      </c>
      <c r="B5" s="56" t="s">
        <v>9</v>
      </c>
      <c r="C5" s="54" t="s">
        <v>2520</v>
      </c>
      <c r="D5" s="31" t="s">
        <v>9</v>
      </c>
    </row>
    <row r="6" spans="1:8" s="80" customFormat="1" ht="35.1" customHeight="1">
      <c r="A6" s="55" t="s">
        <v>2521</v>
      </c>
      <c r="B6" s="72">
        <f>SUM(B7:B11)</f>
        <v>20217</v>
      </c>
      <c r="C6" s="55" t="s">
        <v>2522</v>
      </c>
      <c r="D6" s="72">
        <f>SUM(D7:D11)</f>
        <v>20217</v>
      </c>
    </row>
    <row r="7" spans="1:8" s="80" customFormat="1" ht="35.1" customHeight="1">
      <c r="A7" s="73" t="s">
        <v>2523</v>
      </c>
      <c r="B7" s="56">
        <v>20000</v>
      </c>
      <c r="C7" s="58" t="s">
        <v>2524</v>
      </c>
      <c r="D7" s="56"/>
      <c r="H7" s="83"/>
    </row>
    <row r="8" spans="1:8" s="80" customFormat="1" ht="35.1" customHeight="1">
      <c r="A8" s="73" t="s">
        <v>2525</v>
      </c>
      <c r="B8" s="56"/>
      <c r="C8" s="60" t="s">
        <v>2526</v>
      </c>
      <c r="D8" s="56"/>
    </row>
    <row r="9" spans="1:8" s="80" customFormat="1" ht="35.1" customHeight="1">
      <c r="A9" s="73" t="s">
        <v>2527</v>
      </c>
      <c r="B9" s="56"/>
      <c r="C9" s="60" t="s">
        <v>2528</v>
      </c>
      <c r="D9" s="56"/>
    </row>
    <row r="10" spans="1:8" s="80" customFormat="1" ht="35.1" customHeight="1">
      <c r="A10" s="73" t="s">
        <v>2529</v>
      </c>
      <c r="B10" s="56"/>
      <c r="C10" s="60" t="s">
        <v>2530</v>
      </c>
      <c r="D10" s="56">
        <v>217</v>
      </c>
    </row>
    <row r="11" spans="1:8" s="80" customFormat="1" ht="35.1" customHeight="1">
      <c r="A11" s="73" t="s">
        <v>2531</v>
      </c>
      <c r="B11" s="56">
        <v>217</v>
      </c>
      <c r="C11" s="60" t="s">
        <v>2532</v>
      </c>
      <c r="D11" s="31">
        <v>20000</v>
      </c>
    </row>
    <row r="12" spans="1:8" s="80" customFormat="1" ht="35.1" customHeight="1">
      <c r="A12" s="66"/>
      <c r="B12" s="84"/>
      <c r="C12" s="66"/>
      <c r="D12" s="85"/>
    </row>
    <row r="13" spans="1:8" s="80" customFormat="1" ht="35.1" customHeight="1">
      <c r="A13" s="65"/>
      <c r="B13" s="68"/>
      <c r="C13" s="66"/>
      <c r="D13" s="63"/>
    </row>
    <row r="14" spans="1:8" s="80" customFormat="1" ht="35.1" customHeight="1">
      <c r="A14" s="65"/>
      <c r="B14" s="68"/>
      <c r="C14" s="66"/>
      <c r="D14" s="63"/>
    </row>
    <row r="15" spans="1:8" s="80" customFormat="1" ht="35.1" customHeight="1">
      <c r="A15" s="67"/>
      <c r="B15" s="68"/>
      <c r="C15" s="68"/>
      <c r="D15" s="63"/>
    </row>
    <row r="16" spans="1:8" s="80" customFormat="1" ht="35.1" customHeight="1">
      <c r="A16" s="69"/>
      <c r="B16" s="70"/>
      <c r="C16" s="68"/>
      <c r="D16" s="63"/>
    </row>
    <row r="17" spans="1:4" s="80" customFormat="1" ht="35.1" customHeight="1">
      <c r="A17" s="69"/>
      <c r="B17" s="70"/>
      <c r="C17" s="67"/>
      <c r="D17" s="63"/>
    </row>
    <row r="18" spans="1:4" s="80" customFormat="1" ht="35.1" customHeight="1">
      <c r="A18" s="69"/>
      <c r="B18" s="70"/>
      <c r="C18" s="67"/>
      <c r="D18" s="63"/>
    </row>
    <row r="19" spans="1:4" s="80" customFormat="1" ht="35.1" customHeight="1">
      <c r="A19" s="69"/>
      <c r="B19" s="70"/>
      <c r="C19" s="70"/>
      <c r="D19" s="71"/>
    </row>
    <row r="20" spans="1:4" s="80" customFormat="1" ht="35.1" customHeight="1">
      <c r="A20" s="69"/>
      <c r="B20" s="70"/>
      <c r="C20" s="70"/>
      <c r="D20" s="71"/>
    </row>
    <row r="21" spans="1:4" s="80" customFormat="1"/>
    <row r="22" spans="1:4" s="80" customFormat="1"/>
    <row r="23" spans="1:4" s="80" customFormat="1"/>
    <row r="24" spans="1:4" s="80" customFormat="1"/>
    <row r="25" spans="1:4" s="80" customFormat="1"/>
    <row r="26" spans="1:4" s="80" customFormat="1"/>
    <row r="27" spans="1:4" s="80" customFormat="1"/>
    <row r="28" spans="1:4" s="80" customFormat="1"/>
    <row r="29" spans="1:4" s="80" customFormat="1"/>
    <row r="30" spans="1:4" s="80" customFormat="1"/>
    <row r="31" spans="1:4" s="80" customFormat="1"/>
  </sheetData>
  <mergeCells count="4">
    <mergeCell ref="A2:D2"/>
    <mergeCell ref="A3:C3"/>
    <mergeCell ref="A4:B4"/>
    <mergeCell ref="C4:D4"/>
  </mergeCells>
  <phoneticPr fontId="189" type="noConversion"/>
  <pageMargins left="0.74803149606299202" right="0.55118110236220497" top="0.59055118110236204" bottom="0.59055118110236204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6"/>
  <sheetViews>
    <sheetView workbookViewId="0">
      <selection activeCell="D7" sqref="D7"/>
    </sheetView>
  </sheetViews>
  <sheetFormatPr defaultColWidth="9" defaultRowHeight="13.5"/>
  <cols>
    <col min="1" max="1" width="42.75" customWidth="1"/>
    <col min="2" max="2" width="40.5" customWidth="1"/>
  </cols>
  <sheetData>
    <row r="1" spans="1:4" ht="22.5">
      <c r="A1" s="74" t="s">
        <v>2533</v>
      </c>
      <c r="B1" s="75"/>
    </row>
    <row r="2" spans="1:4" ht="22.5">
      <c r="A2" s="328" t="s">
        <v>2534</v>
      </c>
      <c r="B2" s="328"/>
    </row>
    <row r="3" spans="1:4" ht="29.25" customHeight="1">
      <c r="A3" s="344" t="s">
        <v>2535</v>
      </c>
      <c r="B3" s="344"/>
    </row>
    <row r="4" spans="1:4" ht="30" customHeight="1">
      <c r="A4" s="345" t="s">
        <v>3</v>
      </c>
      <c r="B4" s="346" t="s">
        <v>2424</v>
      </c>
    </row>
    <row r="5" spans="1:4" ht="10.5" customHeight="1">
      <c r="A5" s="345"/>
      <c r="B5" s="347"/>
    </row>
    <row r="6" spans="1:4" ht="30" customHeight="1">
      <c r="A6" s="58" t="s">
        <v>2536</v>
      </c>
      <c r="B6" s="76"/>
    </row>
    <row r="7" spans="1:4" ht="30" customHeight="1">
      <c r="A7" s="58" t="s">
        <v>2537</v>
      </c>
      <c r="B7" s="76"/>
      <c r="D7" s="45"/>
    </row>
    <row r="8" spans="1:4" ht="30" customHeight="1">
      <c r="A8" s="59" t="s">
        <v>2538</v>
      </c>
      <c r="B8" s="76"/>
    </row>
    <row r="9" spans="1:4" ht="30" customHeight="1">
      <c r="A9" s="59" t="s">
        <v>2539</v>
      </c>
      <c r="B9" s="76"/>
    </row>
    <row r="10" spans="1:4" ht="30" customHeight="1">
      <c r="A10" s="59" t="s">
        <v>2540</v>
      </c>
      <c r="B10" s="76"/>
    </row>
    <row r="11" spans="1:4" ht="30" customHeight="1">
      <c r="A11" s="59" t="s">
        <v>2541</v>
      </c>
      <c r="B11" s="32"/>
    </row>
    <row r="12" spans="1:4" ht="30" customHeight="1">
      <c r="A12" s="59" t="s">
        <v>2542</v>
      </c>
      <c r="B12" s="32"/>
    </row>
    <row r="13" spans="1:4" ht="30" customHeight="1">
      <c r="A13" s="59" t="s">
        <v>2543</v>
      </c>
      <c r="B13" s="32"/>
    </row>
    <row r="14" spans="1:4" ht="30" customHeight="1">
      <c r="A14" s="59" t="s">
        <v>2544</v>
      </c>
      <c r="B14" s="64">
        <v>217</v>
      </c>
    </row>
    <row r="15" spans="1:4" ht="30" customHeight="1">
      <c r="A15" s="59" t="s">
        <v>2545</v>
      </c>
      <c r="B15" s="64">
        <v>217</v>
      </c>
    </row>
    <row r="16" spans="1:4" ht="30" customHeight="1">
      <c r="A16" s="77" t="s">
        <v>2546</v>
      </c>
      <c r="B16" s="64">
        <v>217</v>
      </c>
    </row>
  </sheetData>
  <mergeCells count="4">
    <mergeCell ref="A2:B2"/>
    <mergeCell ref="A3:B3"/>
    <mergeCell ref="A4:A5"/>
    <mergeCell ref="B4:B5"/>
  </mergeCells>
  <phoneticPr fontId="189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1"/>
  <sheetViews>
    <sheetView workbookViewId="0">
      <selection activeCell="F21" sqref="F21"/>
    </sheetView>
  </sheetViews>
  <sheetFormatPr defaultColWidth="9" defaultRowHeight="13.5"/>
  <cols>
    <col min="1" max="2" width="34.75" customWidth="1"/>
  </cols>
  <sheetData>
    <row r="1" spans="1:5" ht="18.75">
      <c r="A1" s="50" t="s">
        <v>2547</v>
      </c>
      <c r="B1" s="51"/>
    </row>
    <row r="2" spans="1:5" ht="25.5">
      <c r="A2" s="341" t="s">
        <v>2548</v>
      </c>
      <c r="B2" s="341"/>
    </row>
    <row r="3" spans="1:5" ht="18.75">
      <c r="A3" s="348" t="s">
        <v>2549</v>
      </c>
      <c r="B3" s="348"/>
    </row>
    <row r="4" spans="1:5" ht="48" customHeight="1">
      <c r="A4" s="343" t="s">
        <v>2517</v>
      </c>
      <c r="B4" s="343"/>
    </row>
    <row r="5" spans="1:5" ht="48" customHeight="1">
      <c r="A5" s="54" t="s">
        <v>2519</v>
      </c>
      <c r="B5" s="56" t="s">
        <v>9</v>
      </c>
    </row>
    <row r="6" spans="1:5" ht="48" customHeight="1">
      <c r="A6" s="55" t="s">
        <v>2521</v>
      </c>
      <c r="B6" s="72">
        <f>SUM(B7:B11)</f>
        <v>20217</v>
      </c>
    </row>
    <row r="7" spans="1:5" ht="48" customHeight="1">
      <c r="A7" s="73" t="s">
        <v>2523</v>
      </c>
      <c r="B7" s="56">
        <v>20000</v>
      </c>
      <c r="E7" s="45"/>
    </row>
    <row r="8" spans="1:5" ht="48" customHeight="1">
      <c r="A8" s="73" t="s">
        <v>2525</v>
      </c>
      <c r="B8" s="56"/>
    </row>
    <row r="9" spans="1:5" ht="48" customHeight="1">
      <c r="A9" s="73" t="s">
        <v>2527</v>
      </c>
      <c r="B9" s="56"/>
    </row>
    <row r="10" spans="1:5" ht="48" customHeight="1">
      <c r="A10" s="73" t="s">
        <v>2529</v>
      </c>
      <c r="B10" s="56"/>
    </row>
    <row r="11" spans="1:5" ht="48" customHeight="1">
      <c r="A11" s="73" t="s">
        <v>2531</v>
      </c>
      <c r="B11" s="56">
        <v>217</v>
      </c>
    </row>
  </sheetData>
  <mergeCells count="3">
    <mergeCell ref="A2:B2"/>
    <mergeCell ref="A3:B3"/>
    <mergeCell ref="A4:B4"/>
  </mergeCells>
  <phoneticPr fontId="189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3"/>
  <sheetViews>
    <sheetView topLeftCell="A2" workbookViewId="0">
      <selection activeCell="C16" sqref="C16"/>
    </sheetView>
  </sheetViews>
  <sheetFormatPr defaultColWidth="9" defaultRowHeight="13.5"/>
  <cols>
    <col min="1" max="1" width="33.875" customWidth="1"/>
    <col min="2" max="2" width="14" customWidth="1"/>
    <col min="3" max="3" width="14.125" customWidth="1"/>
    <col min="4" max="4" width="21.25" customWidth="1"/>
  </cols>
  <sheetData>
    <row r="1" spans="1:5" ht="18.75">
      <c r="A1" s="50" t="s">
        <v>2550</v>
      </c>
      <c r="B1" s="51"/>
      <c r="C1" s="52"/>
    </row>
    <row r="2" spans="1:5" ht="25.5">
      <c r="A2" s="341" t="s">
        <v>2551</v>
      </c>
      <c r="B2" s="341"/>
      <c r="C2" s="341"/>
      <c r="D2" s="341"/>
    </row>
    <row r="3" spans="1:5" ht="39" customHeight="1">
      <c r="A3" s="342" t="s">
        <v>2552</v>
      </c>
      <c r="B3" s="342"/>
      <c r="C3" s="342"/>
      <c r="D3" s="53" t="s">
        <v>2294</v>
      </c>
    </row>
    <row r="4" spans="1:5" ht="30" customHeight="1">
      <c r="A4" s="54" t="s">
        <v>2520</v>
      </c>
      <c r="B4" s="31" t="s">
        <v>22</v>
      </c>
      <c r="C4" s="31" t="s">
        <v>9</v>
      </c>
      <c r="D4" s="32" t="s">
        <v>2553</v>
      </c>
    </row>
    <row r="5" spans="1:5" ht="30" customHeight="1">
      <c r="A5" s="55" t="s">
        <v>2522</v>
      </c>
      <c r="B5" s="56">
        <f>B12+B14+B16</f>
        <v>6028</v>
      </c>
      <c r="C5" s="56">
        <f>C12+C14+C16</f>
        <v>20217</v>
      </c>
      <c r="D5" s="57">
        <f>C5/B5</f>
        <v>3.3538487060384901</v>
      </c>
    </row>
    <row r="6" spans="1:5" ht="30" customHeight="1">
      <c r="A6" s="58" t="s">
        <v>2554</v>
      </c>
      <c r="B6" s="56"/>
      <c r="C6" s="56"/>
      <c r="D6" s="57"/>
    </row>
    <row r="7" spans="1:5" ht="30" customHeight="1">
      <c r="A7" s="58" t="s">
        <v>2537</v>
      </c>
      <c r="B7" s="56"/>
      <c r="C7" s="56"/>
      <c r="D7" s="57"/>
    </row>
    <row r="8" spans="1:5" ht="30" customHeight="1">
      <c r="A8" s="59" t="s">
        <v>2555</v>
      </c>
      <c r="B8" s="56"/>
      <c r="C8" s="56"/>
      <c r="D8" s="57"/>
    </row>
    <row r="9" spans="1:5" ht="30" customHeight="1">
      <c r="A9" s="59" t="s">
        <v>2556</v>
      </c>
      <c r="B9" s="56"/>
      <c r="C9" s="56"/>
      <c r="D9" s="57"/>
    </row>
    <row r="10" spans="1:5" ht="30" customHeight="1">
      <c r="A10" s="59" t="s">
        <v>2557</v>
      </c>
      <c r="B10" s="56"/>
      <c r="C10" s="56"/>
      <c r="D10" s="57"/>
    </row>
    <row r="11" spans="1:5" ht="30" customHeight="1">
      <c r="A11" s="59" t="s">
        <v>2558</v>
      </c>
      <c r="B11" s="56"/>
      <c r="C11" s="56"/>
      <c r="D11" s="57"/>
      <c r="E11" s="45"/>
    </row>
    <row r="12" spans="1:5" ht="30" customHeight="1">
      <c r="A12" s="59" t="s">
        <v>2559</v>
      </c>
      <c r="B12" s="56">
        <v>205</v>
      </c>
      <c r="C12" s="56">
        <v>217</v>
      </c>
      <c r="D12" s="57"/>
    </row>
    <row r="13" spans="1:5" ht="30" customHeight="1">
      <c r="A13" s="59" t="s">
        <v>2560</v>
      </c>
      <c r="B13" s="56">
        <v>205</v>
      </c>
      <c r="C13" s="56">
        <v>217</v>
      </c>
      <c r="D13" s="57"/>
    </row>
    <row r="14" spans="1:5" ht="30" customHeight="1">
      <c r="A14" s="60" t="s">
        <v>2561</v>
      </c>
      <c r="B14" s="31">
        <v>5256</v>
      </c>
      <c r="C14" s="31">
        <v>20000</v>
      </c>
      <c r="D14" s="57">
        <f>C14/B14</f>
        <v>3.8051750380517499</v>
      </c>
    </row>
    <row r="15" spans="1:5" ht="30" customHeight="1">
      <c r="A15" s="60" t="s">
        <v>2532</v>
      </c>
      <c r="B15" s="61">
        <v>5256</v>
      </c>
      <c r="C15" s="61">
        <v>20000</v>
      </c>
      <c r="D15" s="57">
        <f>C15/B15</f>
        <v>3.8051750380517499</v>
      </c>
    </row>
    <row r="16" spans="1:5" ht="30" customHeight="1">
      <c r="A16" s="60" t="s">
        <v>2562</v>
      </c>
      <c r="B16" s="62">
        <v>567</v>
      </c>
      <c r="C16" s="63"/>
      <c r="D16" s="64">
        <f>C16/B16</f>
        <v>0</v>
      </c>
    </row>
    <row r="17" spans="1:4" ht="30" customHeight="1">
      <c r="A17" s="65"/>
      <c r="B17" s="66"/>
      <c r="C17" s="63"/>
      <c r="D17" s="32"/>
    </row>
    <row r="18" spans="1:4" ht="30" customHeight="1">
      <c r="A18" s="67"/>
      <c r="B18" s="68"/>
      <c r="C18" s="63"/>
      <c r="D18" s="32"/>
    </row>
    <row r="19" spans="1:4" ht="30" customHeight="1">
      <c r="A19" s="69"/>
      <c r="B19" s="68"/>
      <c r="C19" s="63"/>
      <c r="D19" s="32"/>
    </row>
    <row r="20" spans="1:4" ht="30" customHeight="1">
      <c r="A20" s="69"/>
      <c r="B20" s="67"/>
      <c r="C20" s="63"/>
      <c r="D20" s="32"/>
    </row>
    <row r="21" spans="1:4" ht="30" customHeight="1">
      <c r="A21" s="69"/>
      <c r="B21" s="67"/>
      <c r="C21" s="63"/>
      <c r="D21" s="32"/>
    </row>
    <row r="22" spans="1:4" ht="30" customHeight="1">
      <c r="A22" s="69"/>
      <c r="B22" s="70"/>
      <c r="C22" s="71"/>
      <c r="D22" s="32"/>
    </row>
    <row r="23" spans="1:4" ht="30" customHeight="1">
      <c r="A23" s="69"/>
      <c r="B23" s="70"/>
      <c r="C23" s="71"/>
      <c r="D23" s="32"/>
    </row>
  </sheetData>
  <mergeCells count="2">
    <mergeCell ref="A2:D2"/>
    <mergeCell ref="A3:C3"/>
  </mergeCells>
  <phoneticPr fontId="18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84"/>
  <sheetViews>
    <sheetView workbookViewId="0">
      <pane xSplit="1" ySplit="4" topLeftCell="B5" activePane="bottomRight" state="frozen"/>
      <selection pane="topRight"/>
      <selection pane="bottomLeft"/>
      <selection pane="bottomRight" activeCell="A6" sqref="A6:XFD6"/>
    </sheetView>
  </sheetViews>
  <sheetFormatPr defaultColWidth="9" defaultRowHeight="13.5"/>
  <cols>
    <col min="1" max="1" width="9" style="247"/>
    <col min="2" max="2" width="49" style="246" customWidth="1"/>
    <col min="3" max="5" width="12.75" style="246" customWidth="1"/>
    <col min="6" max="6" width="8.625" style="246" customWidth="1"/>
    <col min="7" max="7" width="10.5" style="246" customWidth="1"/>
    <col min="8" max="16384" width="9" style="246"/>
  </cols>
  <sheetData>
    <row r="1" spans="1:9" s="244" customFormat="1" ht="14.25">
      <c r="A1" s="249" t="s">
        <v>17</v>
      </c>
      <c r="B1" s="246"/>
      <c r="C1" s="246"/>
      <c r="D1" s="246"/>
      <c r="E1" s="246"/>
      <c r="F1" s="250" t="s">
        <v>18</v>
      </c>
      <c r="G1" s="250"/>
    </row>
    <row r="2" spans="1:9" s="245" customFormat="1" ht="22.5">
      <c r="A2" s="24" t="s">
        <v>19</v>
      </c>
      <c r="B2" s="24"/>
      <c r="C2" s="24"/>
      <c r="D2" s="24"/>
      <c r="E2" s="24"/>
      <c r="F2" s="24"/>
      <c r="G2" s="24"/>
    </row>
    <row r="3" spans="1:9" s="244" customFormat="1" ht="14.25">
      <c r="A3" s="247"/>
      <c r="B3" s="246"/>
      <c r="C3" s="246"/>
      <c r="D3" s="246"/>
      <c r="E3" s="246"/>
      <c r="F3" s="246"/>
      <c r="G3" s="250" t="s">
        <v>2</v>
      </c>
    </row>
    <row r="4" spans="1:9" s="244" customFormat="1" ht="23.1" customHeight="1">
      <c r="A4" s="20" t="s">
        <v>20</v>
      </c>
      <c r="B4" s="12"/>
      <c r="C4" s="3" t="s">
        <v>21</v>
      </c>
      <c r="D4" s="3" t="s">
        <v>22</v>
      </c>
      <c r="E4" s="4" t="s">
        <v>9</v>
      </c>
      <c r="F4" s="4"/>
      <c r="G4" s="4"/>
    </row>
    <row r="5" spans="1:9" s="244" customFormat="1" ht="38.1" customHeight="1">
      <c r="A5" s="252" t="s">
        <v>23</v>
      </c>
      <c r="B5" s="253" t="s">
        <v>24</v>
      </c>
      <c r="C5" s="23"/>
      <c r="D5" s="23"/>
      <c r="E5" s="251" t="s">
        <v>25</v>
      </c>
      <c r="F5" s="254" t="s">
        <v>26</v>
      </c>
      <c r="G5" s="254" t="s">
        <v>27</v>
      </c>
    </row>
    <row r="6" spans="1:9" s="244" customFormat="1" ht="14.25">
      <c r="A6" s="255" t="s">
        <v>28</v>
      </c>
      <c r="B6" s="256" t="s">
        <v>29</v>
      </c>
      <c r="C6" s="257">
        <f>SUM(C7,C19,C28,C39,C50,C61,C72,C80,C89,C102,C111,C122,C134,C141,C149,C155,C162,C169,C176,C183,C190,C198,C204,C210,C217,C238)</f>
        <v>44509</v>
      </c>
      <c r="D6" s="257">
        <f>D7+D19+D28+D39+D50+D61+D72+D80+D89+D102+D111+D122+D134+D141+D149+D155+D162+D169+D176+D183+D190+D198+D204+D210+D217+D232+D238</f>
        <v>54708</v>
      </c>
      <c r="E6" s="257">
        <f>E7+E19+E28+E39+E50+E61+E72+E80+E89+E102+E111+E122+E134+E141+E149+E155+E162+E169+E176+E183+E190+E198+E204+E210+E217+E232+E238</f>
        <v>39819.33</v>
      </c>
      <c r="F6" s="257">
        <f t="shared" ref="F6:F68" si="0">IF(C6=0,"",ROUND(E6/C6*100,1))</f>
        <v>89.5</v>
      </c>
      <c r="G6" s="257">
        <f t="shared" ref="G6:G69" si="1">IF(D6=0,"",ROUND(E6/D6*100,1))</f>
        <v>72.8</v>
      </c>
    </row>
    <row r="7" spans="1:9" s="244" customFormat="1" ht="14.25">
      <c r="A7" s="258" t="s">
        <v>30</v>
      </c>
      <c r="B7" s="259" t="s">
        <v>31</v>
      </c>
      <c r="C7" s="260">
        <f>SUM(C8:C18)</f>
        <v>860</v>
      </c>
      <c r="D7" s="260">
        <v>1125</v>
      </c>
      <c r="E7" s="260">
        <v>1489</v>
      </c>
      <c r="F7" s="257">
        <f t="shared" si="0"/>
        <v>173.1</v>
      </c>
      <c r="G7" s="257">
        <f t="shared" si="1"/>
        <v>132.4</v>
      </c>
    </row>
    <row r="8" spans="1:9" s="244" customFormat="1" ht="14.25">
      <c r="A8" s="261" t="s">
        <v>32</v>
      </c>
      <c r="B8" s="262" t="s">
        <v>33</v>
      </c>
      <c r="C8" s="263">
        <v>463</v>
      </c>
      <c r="D8" s="263">
        <v>849</v>
      </c>
      <c r="E8" s="263">
        <v>803</v>
      </c>
      <c r="F8" s="257">
        <f t="shared" si="0"/>
        <v>173.4</v>
      </c>
      <c r="G8" s="257">
        <f t="shared" si="1"/>
        <v>94.6</v>
      </c>
    </row>
    <row r="9" spans="1:9" s="244" customFormat="1" ht="14.25">
      <c r="A9" s="261" t="s">
        <v>34</v>
      </c>
      <c r="B9" s="262" t="s">
        <v>35</v>
      </c>
      <c r="C9" s="263">
        <v>263</v>
      </c>
      <c r="D9" s="263">
        <v>270</v>
      </c>
      <c r="E9" s="263">
        <v>368</v>
      </c>
      <c r="F9" s="257">
        <f t="shared" si="0"/>
        <v>139.9</v>
      </c>
      <c r="G9" s="257">
        <f t="shared" si="1"/>
        <v>136.30000000000001</v>
      </c>
    </row>
    <row r="10" spans="1:9" s="244" customFormat="1" ht="14.25">
      <c r="A10" s="261" t="s">
        <v>36</v>
      </c>
      <c r="B10" s="264" t="s">
        <v>37</v>
      </c>
      <c r="C10" s="263"/>
      <c r="D10" s="263"/>
      <c r="E10" s="263">
        <v>26</v>
      </c>
      <c r="F10" s="257" t="str">
        <f t="shared" si="0"/>
        <v/>
      </c>
      <c r="G10" s="257" t="str">
        <f t="shared" si="1"/>
        <v/>
      </c>
    </row>
    <row r="11" spans="1:9" s="244" customFormat="1" ht="14.25">
      <c r="A11" s="261" t="s">
        <v>38</v>
      </c>
      <c r="B11" s="264" t="s">
        <v>39</v>
      </c>
      <c r="C11" s="263">
        <v>56</v>
      </c>
      <c r="D11" s="263"/>
      <c r="E11" s="263">
        <v>60</v>
      </c>
      <c r="F11" s="257">
        <f t="shared" si="0"/>
        <v>107.1</v>
      </c>
      <c r="G11" s="257" t="str">
        <f t="shared" si="1"/>
        <v/>
      </c>
    </row>
    <row r="12" spans="1:9" s="244" customFormat="1" ht="14.25">
      <c r="A12" s="261" t="s">
        <v>40</v>
      </c>
      <c r="B12" s="264" t="s">
        <v>41</v>
      </c>
      <c r="C12" s="263"/>
      <c r="D12" s="263"/>
      <c r="E12" s="263"/>
      <c r="F12" s="257" t="str">
        <f t="shared" si="0"/>
        <v/>
      </c>
      <c r="G12" s="257" t="str">
        <f t="shared" si="1"/>
        <v/>
      </c>
    </row>
    <row r="13" spans="1:9" s="244" customFormat="1" ht="14.25">
      <c r="A13" s="261" t="s">
        <v>42</v>
      </c>
      <c r="B13" s="265" t="s">
        <v>43</v>
      </c>
      <c r="C13" s="263"/>
      <c r="D13" s="263"/>
      <c r="E13" s="263"/>
      <c r="F13" s="257" t="str">
        <f t="shared" si="0"/>
        <v/>
      </c>
      <c r="G13" s="257" t="str">
        <f t="shared" si="1"/>
        <v/>
      </c>
      <c r="I13" s="300"/>
    </row>
    <row r="14" spans="1:9" s="244" customFormat="1" ht="14.25">
      <c r="A14" s="261" t="s">
        <v>44</v>
      </c>
      <c r="B14" s="265" t="s">
        <v>45</v>
      </c>
      <c r="C14" s="263"/>
      <c r="D14" s="263"/>
      <c r="E14" s="263"/>
      <c r="F14" s="257" t="str">
        <f t="shared" si="0"/>
        <v/>
      </c>
      <c r="G14" s="257" t="str">
        <f t="shared" si="1"/>
        <v/>
      </c>
    </row>
    <row r="15" spans="1:9" s="244" customFormat="1" ht="14.25">
      <c r="A15" s="261" t="s">
        <v>46</v>
      </c>
      <c r="B15" s="265" t="s">
        <v>47</v>
      </c>
      <c r="C15" s="263"/>
      <c r="D15" s="263"/>
      <c r="E15" s="263"/>
      <c r="F15" s="257" t="str">
        <f t="shared" si="0"/>
        <v/>
      </c>
      <c r="G15" s="257" t="str">
        <f t="shared" si="1"/>
        <v/>
      </c>
    </row>
    <row r="16" spans="1:9" s="244" customFormat="1" ht="14.25">
      <c r="A16" s="261" t="s">
        <v>48</v>
      </c>
      <c r="B16" s="265" t="s">
        <v>49</v>
      </c>
      <c r="C16" s="263"/>
      <c r="D16" s="263"/>
      <c r="E16" s="263">
        <v>10</v>
      </c>
      <c r="F16" s="257" t="str">
        <f t="shared" si="0"/>
        <v/>
      </c>
      <c r="G16" s="257" t="str">
        <f t="shared" si="1"/>
        <v/>
      </c>
    </row>
    <row r="17" spans="1:7" s="244" customFormat="1" ht="14.25">
      <c r="A17" s="261" t="s">
        <v>50</v>
      </c>
      <c r="B17" s="265" t="s">
        <v>51</v>
      </c>
      <c r="C17" s="263"/>
      <c r="D17" s="263"/>
      <c r="E17" s="263"/>
      <c r="F17" s="257" t="str">
        <f t="shared" si="0"/>
        <v/>
      </c>
      <c r="G17" s="257" t="str">
        <f t="shared" si="1"/>
        <v/>
      </c>
    </row>
    <row r="18" spans="1:7" s="244" customFormat="1" ht="14.25">
      <c r="A18" s="261" t="s">
        <v>52</v>
      </c>
      <c r="B18" s="265" t="s">
        <v>53</v>
      </c>
      <c r="C18" s="263">
        <v>78</v>
      </c>
      <c r="D18" s="263">
        <v>6</v>
      </c>
      <c r="E18" s="263">
        <v>222</v>
      </c>
      <c r="F18" s="257">
        <f t="shared" si="0"/>
        <v>284.60000000000002</v>
      </c>
      <c r="G18" s="257">
        <f t="shared" si="1"/>
        <v>3700</v>
      </c>
    </row>
    <row r="19" spans="1:7" s="244" customFormat="1" ht="14.25">
      <c r="A19" s="258" t="s">
        <v>54</v>
      </c>
      <c r="B19" s="259" t="s">
        <v>55</v>
      </c>
      <c r="C19" s="260">
        <f>SUM(C20:C27)</f>
        <v>276</v>
      </c>
      <c r="D19" s="260">
        <v>428</v>
      </c>
      <c r="E19" s="260">
        <v>978</v>
      </c>
      <c r="F19" s="257">
        <f t="shared" si="0"/>
        <v>354.3</v>
      </c>
      <c r="G19" s="257">
        <f t="shared" si="1"/>
        <v>228.5</v>
      </c>
    </row>
    <row r="20" spans="1:7" s="244" customFormat="1" ht="14.25">
      <c r="A20" s="261" t="s">
        <v>56</v>
      </c>
      <c r="B20" s="262" t="s">
        <v>33</v>
      </c>
      <c r="C20" s="263">
        <v>185</v>
      </c>
      <c r="D20" s="263">
        <v>179</v>
      </c>
      <c r="E20" s="263">
        <v>632</v>
      </c>
      <c r="F20" s="257">
        <f t="shared" si="0"/>
        <v>341.6</v>
      </c>
      <c r="G20" s="257">
        <f t="shared" si="1"/>
        <v>353.1</v>
      </c>
    </row>
    <row r="21" spans="1:7" s="244" customFormat="1" ht="14.25">
      <c r="A21" s="261" t="s">
        <v>57</v>
      </c>
      <c r="B21" s="262" t="s">
        <v>35</v>
      </c>
      <c r="C21" s="263">
        <v>56</v>
      </c>
      <c r="D21" s="263">
        <v>219</v>
      </c>
      <c r="E21" s="263">
        <v>225</v>
      </c>
      <c r="F21" s="257">
        <f t="shared" si="0"/>
        <v>401.8</v>
      </c>
      <c r="G21" s="257">
        <f t="shared" si="1"/>
        <v>102.7</v>
      </c>
    </row>
    <row r="22" spans="1:7" s="244" customFormat="1" ht="14.25">
      <c r="A22" s="261" t="s">
        <v>58</v>
      </c>
      <c r="B22" s="264" t="s">
        <v>37</v>
      </c>
      <c r="C22" s="263"/>
      <c r="D22" s="263"/>
      <c r="E22" s="263"/>
      <c r="F22" s="257" t="str">
        <f t="shared" si="0"/>
        <v/>
      </c>
      <c r="G22" s="257" t="str">
        <f t="shared" si="1"/>
        <v/>
      </c>
    </row>
    <row r="23" spans="1:7" s="244" customFormat="1" ht="14.25">
      <c r="A23" s="261" t="s">
        <v>59</v>
      </c>
      <c r="B23" s="264" t="s">
        <v>60</v>
      </c>
      <c r="C23" s="263">
        <v>15</v>
      </c>
      <c r="D23" s="263">
        <v>30</v>
      </c>
      <c r="E23" s="263">
        <v>40</v>
      </c>
      <c r="F23" s="257">
        <f t="shared" si="0"/>
        <v>266.7</v>
      </c>
      <c r="G23" s="257">
        <f t="shared" si="1"/>
        <v>133.30000000000001</v>
      </c>
    </row>
    <row r="24" spans="1:7" s="244" customFormat="1" ht="14.25">
      <c r="A24" s="261" t="s">
        <v>61</v>
      </c>
      <c r="B24" s="264" t="s">
        <v>62</v>
      </c>
      <c r="C24" s="263"/>
      <c r="D24" s="263"/>
      <c r="E24" s="263"/>
      <c r="F24" s="257" t="str">
        <f t="shared" si="0"/>
        <v/>
      </c>
      <c r="G24" s="257" t="str">
        <f t="shared" si="1"/>
        <v/>
      </c>
    </row>
    <row r="25" spans="1:7" s="244" customFormat="1" ht="14.25">
      <c r="A25" s="261" t="s">
        <v>63</v>
      </c>
      <c r="B25" s="264" t="s">
        <v>64</v>
      </c>
      <c r="C25" s="263"/>
      <c r="D25" s="263"/>
      <c r="E25" s="263"/>
      <c r="F25" s="257" t="str">
        <f t="shared" si="0"/>
        <v/>
      </c>
      <c r="G25" s="257" t="str">
        <f t="shared" si="1"/>
        <v/>
      </c>
    </row>
    <row r="26" spans="1:7" s="244" customFormat="1" ht="14.25">
      <c r="A26" s="261" t="s">
        <v>65</v>
      </c>
      <c r="B26" s="264" t="s">
        <v>51</v>
      </c>
      <c r="C26" s="263">
        <v>20</v>
      </c>
      <c r="D26" s="263"/>
      <c r="E26" s="263">
        <v>22</v>
      </c>
      <c r="F26" s="257">
        <f t="shared" si="0"/>
        <v>110</v>
      </c>
      <c r="G26" s="257" t="str">
        <f t="shared" si="1"/>
        <v/>
      </c>
    </row>
    <row r="27" spans="1:7" s="244" customFormat="1" ht="14.25">
      <c r="A27" s="261" t="s">
        <v>66</v>
      </c>
      <c r="B27" s="264" t="s">
        <v>67</v>
      </c>
      <c r="C27" s="263"/>
      <c r="D27" s="263"/>
      <c r="E27" s="263">
        <v>59</v>
      </c>
      <c r="F27" s="257" t="str">
        <f t="shared" si="0"/>
        <v/>
      </c>
      <c r="G27" s="257" t="str">
        <f t="shared" si="1"/>
        <v/>
      </c>
    </row>
    <row r="28" spans="1:7" s="244" customFormat="1" ht="14.25">
      <c r="A28" s="258" t="s">
        <v>68</v>
      </c>
      <c r="B28" s="259" t="s">
        <v>69</v>
      </c>
      <c r="C28" s="260">
        <f>SUM(C29:C38)</f>
        <v>19527</v>
      </c>
      <c r="D28" s="260">
        <v>25717</v>
      </c>
      <c r="E28" s="260">
        <v>10081</v>
      </c>
      <c r="F28" s="257">
        <f t="shared" si="0"/>
        <v>51.6</v>
      </c>
      <c r="G28" s="257">
        <f t="shared" si="1"/>
        <v>39.200000000000003</v>
      </c>
    </row>
    <row r="29" spans="1:7" s="244" customFormat="1" ht="14.25">
      <c r="A29" s="261" t="s">
        <v>70</v>
      </c>
      <c r="B29" s="262" t="s">
        <v>33</v>
      </c>
      <c r="C29" s="263">
        <v>6896</v>
      </c>
      <c r="D29" s="263">
        <v>9935</v>
      </c>
      <c r="E29" s="263">
        <v>6888</v>
      </c>
      <c r="F29" s="257">
        <f t="shared" si="0"/>
        <v>99.9</v>
      </c>
      <c r="G29" s="257">
        <f t="shared" si="1"/>
        <v>69.3</v>
      </c>
    </row>
    <row r="30" spans="1:7" s="244" customFormat="1" ht="14.25">
      <c r="A30" s="261" t="s">
        <v>71</v>
      </c>
      <c r="B30" s="262" t="s">
        <v>35</v>
      </c>
      <c r="C30" s="263">
        <v>4563</v>
      </c>
      <c r="D30" s="263">
        <v>1640</v>
      </c>
      <c r="E30" s="263">
        <v>2630</v>
      </c>
      <c r="F30" s="257">
        <f t="shared" si="0"/>
        <v>57.6</v>
      </c>
      <c r="G30" s="257">
        <f t="shared" si="1"/>
        <v>160.4</v>
      </c>
    </row>
    <row r="31" spans="1:7" s="244" customFormat="1" ht="14.25">
      <c r="A31" s="261" t="s">
        <v>72</v>
      </c>
      <c r="B31" s="264" t="s">
        <v>37</v>
      </c>
      <c r="C31" s="263">
        <v>3596</v>
      </c>
      <c r="D31" s="263">
        <v>6102</v>
      </c>
      <c r="E31" s="263"/>
      <c r="F31" s="257"/>
      <c r="G31" s="257"/>
    </row>
    <row r="32" spans="1:7" s="244" customFormat="1" ht="14.25">
      <c r="A32" s="261" t="s">
        <v>73</v>
      </c>
      <c r="B32" s="264" t="s">
        <v>74</v>
      </c>
      <c r="C32" s="263"/>
      <c r="D32" s="263"/>
      <c r="E32" s="263"/>
      <c r="F32" s="257" t="str">
        <f t="shared" si="0"/>
        <v/>
      </c>
      <c r="G32" s="257" t="str">
        <f t="shared" si="1"/>
        <v/>
      </c>
    </row>
    <row r="33" spans="1:7" s="244" customFormat="1" ht="14.25">
      <c r="A33" s="261" t="s">
        <v>75</v>
      </c>
      <c r="B33" s="264" t="s">
        <v>76</v>
      </c>
      <c r="C33" s="263">
        <v>40</v>
      </c>
      <c r="D33" s="263"/>
      <c r="E33" s="263"/>
      <c r="F33" s="257"/>
      <c r="G33" s="257"/>
    </row>
    <row r="34" spans="1:7" s="244" customFormat="1" ht="14.25">
      <c r="A34" s="261" t="s">
        <v>77</v>
      </c>
      <c r="B34" s="266" t="s">
        <v>78</v>
      </c>
      <c r="C34" s="263">
        <v>654</v>
      </c>
      <c r="D34" s="263">
        <v>49</v>
      </c>
      <c r="E34" s="263"/>
      <c r="F34" s="257"/>
      <c r="G34" s="257"/>
    </row>
    <row r="35" spans="1:7" s="244" customFormat="1" ht="14.25">
      <c r="A35" s="261" t="s">
        <v>79</v>
      </c>
      <c r="B35" s="262" t="s">
        <v>80</v>
      </c>
      <c r="C35" s="263">
        <v>2423</v>
      </c>
      <c r="D35" s="263">
        <v>950</v>
      </c>
      <c r="E35" s="263">
        <v>229</v>
      </c>
      <c r="F35" s="257">
        <f t="shared" si="0"/>
        <v>9.5</v>
      </c>
      <c r="G35" s="257">
        <f t="shared" si="1"/>
        <v>24.1</v>
      </c>
    </row>
    <row r="36" spans="1:7" s="244" customFormat="1" ht="14.25">
      <c r="A36" s="261" t="s">
        <v>81</v>
      </c>
      <c r="B36" s="264" t="s">
        <v>82</v>
      </c>
      <c r="C36" s="263"/>
      <c r="D36" s="263"/>
      <c r="E36" s="263"/>
      <c r="F36" s="257" t="str">
        <f t="shared" si="0"/>
        <v/>
      </c>
      <c r="G36" s="257" t="str">
        <f t="shared" si="1"/>
        <v/>
      </c>
    </row>
    <row r="37" spans="1:7" s="244" customFormat="1" ht="14.25">
      <c r="A37" s="261" t="s">
        <v>83</v>
      </c>
      <c r="B37" s="264" t="s">
        <v>51</v>
      </c>
      <c r="C37" s="263">
        <v>369</v>
      </c>
      <c r="D37" s="263">
        <v>272</v>
      </c>
      <c r="E37" s="263">
        <v>334</v>
      </c>
      <c r="F37" s="257">
        <f t="shared" si="0"/>
        <v>90.5</v>
      </c>
      <c r="G37" s="257">
        <f t="shared" si="1"/>
        <v>122.8</v>
      </c>
    </row>
    <row r="38" spans="1:7" s="244" customFormat="1" ht="14.25">
      <c r="A38" s="261" t="s">
        <v>84</v>
      </c>
      <c r="B38" s="264" t="s">
        <v>85</v>
      </c>
      <c r="C38" s="263">
        <v>986</v>
      </c>
      <c r="D38" s="263">
        <v>6769</v>
      </c>
      <c r="E38" s="263"/>
      <c r="F38" s="257">
        <f t="shared" si="0"/>
        <v>0</v>
      </c>
      <c r="G38" s="257">
        <f t="shared" si="1"/>
        <v>0</v>
      </c>
    </row>
    <row r="39" spans="1:7" s="244" customFormat="1" ht="14.25">
      <c r="A39" s="258" t="s">
        <v>86</v>
      </c>
      <c r="B39" s="259" t="s">
        <v>87</v>
      </c>
      <c r="C39" s="260">
        <f>SUM(C40:C49)</f>
        <v>1495</v>
      </c>
      <c r="D39" s="260">
        <v>9260</v>
      </c>
      <c r="E39" s="260">
        <v>1171</v>
      </c>
      <c r="F39" s="257">
        <f t="shared" si="0"/>
        <v>78.3</v>
      </c>
      <c r="G39" s="257">
        <f t="shared" si="1"/>
        <v>12.6</v>
      </c>
    </row>
    <row r="40" spans="1:7" s="244" customFormat="1" ht="14.25">
      <c r="A40" s="261" t="s">
        <v>88</v>
      </c>
      <c r="B40" s="262" t="s">
        <v>33</v>
      </c>
      <c r="C40" s="263">
        <v>785</v>
      </c>
      <c r="D40" s="263">
        <v>5589</v>
      </c>
      <c r="E40" s="263">
        <v>862</v>
      </c>
      <c r="F40" s="257">
        <f t="shared" si="0"/>
        <v>109.8</v>
      </c>
      <c r="G40" s="257">
        <f t="shared" si="1"/>
        <v>15.4</v>
      </c>
    </row>
    <row r="41" spans="1:7" s="244" customFormat="1" ht="14.25">
      <c r="A41" s="261" t="s">
        <v>89</v>
      </c>
      <c r="B41" s="262" t="s">
        <v>35</v>
      </c>
      <c r="C41" s="263">
        <v>136</v>
      </c>
      <c r="D41" s="263">
        <v>79</v>
      </c>
      <c r="E41" s="263">
        <v>111</v>
      </c>
      <c r="F41" s="257">
        <f t="shared" si="0"/>
        <v>81.599999999999994</v>
      </c>
      <c r="G41" s="257">
        <f t="shared" si="1"/>
        <v>140.5</v>
      </c>
    </row>
    <row r="42" spans="1:7" s="244" customFormat="1" ht="14.25">
      <c r="A42" s="261" t="s">
        <v>90</v>
      </c>
      <c r="B42" s="264" t="s">
        <v>37</v>
      </c>
      <c r="C42" s="263"/>
      <c r="D42" s="263"/>
      <c r="E42" s="263"/>
      <c r="F42" s="257" t="str">
        <f t="shared" si="0"/>
        <v/>
      </c>
      <c r="G42" s="257" t="str">
        <f t="shared" si="1"/>
        <v/>
      </c>
    </row>
    <row r="43" spans="1:7" s="244" customFormat="1" ht="14.25">
      <c r="A43" s="261" t="s">
        <v>91</v>
      </c>
      <c r="B43" s="264" t="s">
        <v>92</v>
      </c>
      <c r="C43" s="263"/>
      <c r="D43" s="263"/>
      <c r="E43" s="263"/>
      <c r="F43" s="257" t="str">
        <f t="shared" si="0"/>
        <v/>
      </c>
      <c r="G43" s="257" t="str">
        <f t="shared" si="1"/>
        <v/>
      </c>
    </row>
    <row r="44" spans="1:7" s="244" customFormat="1" ht="14.25">
      <c r="A44" s="261" t="s">
        <v>93</v>
      </c>
      <c r="B44" s="264" t="s">
        <v>94</v>
      </c>
      <c r="C44" s="263"/>
      <c r="D44" s="263"/>
      <c r="E44" s="263"/>
      <c r="F44" s="257" t="str">
        <f t="shared" si="0"/>
        <v/>
      </c>
      <c r="G44" s="257" t="str">
        <f t="shared" si="1"/>
        <v/>
      </c>
    </row>
    <row r="45" spans="1:7" s="244" customFormat="1" ht="14.25">
      <c r="A45" s="261" t="s">
        <v>95</v>
      </c>
      <c r="B45" s="262" t="s">
        <v>96</v>
      </c>
      <c r="C45" s="263"/>
      <c r="D45" s="263">
        <v>1833</v>
      </c>
      <c r="E45" s="263"/>
      <c r="F45" s="257" t="str">
        <f t="shared" si="0"/>
        <v/>
      </c>
      <c r="G45" s="257"/>
    </row>
    <row r="46" spans="1:7" s="244" customFormat="1" ht="14.25">
      <c r="A46" s="261" t="s">
        <v>97</v>
      </c>
      <c r="B46" s="262" t="s">
        <v>98</v>
      </c>
      <c r="C46" s="263"/>
      <c r="D46" s="263"/>
      <c r="E46" s="263"/>
      <c r="F46" s="257" t="str">
        <f t="shared" si="0"/>
        <v/>
      </c>
      <c r="G46" s="257" t="str">
        <f t="shared" si="1"/>
        <v/>
      </c>
    </row>
    <row r="47" spans="1:7" s="244" customFormat="1" ht="14.25">
      <c r="A47" s="261" t="s">
        <v>99</v>
      </c>
      <c r="B47" s="262" t="s">
        <v>100</v>
      </c>
      <c r="C47" s="263">
        <v>66</v>
      </c>
      <c r="D47" s="263">
        <v>22</v>
      </c>
      <c r="E47" s="263"/>
      <c r="F47" s="257"/>
      <c r="G47" s="257"/>
    </row>
    <row r="48" spans="1:7" s="244" customFormat="1" ht="14.25">
      <c r="A48" s="261" t="s">
        <v>101</v>
      </c>
      <c r="B48" s="262" t="s">
        <v>51</v>
      </c>
      <c r="C48" s="263">
        <v>152</v>
      </c>
      <c r="D48" s="263">
        <v>63</v>
      </c>
      <c r="E48" s="263">
        <v>46</v>
      </c>
      <c r="F48" s="257">
        <f t="shared" si="0"/>
        <v>30.3</v>
      </c>
      <c r="G48" s="257">
        <f t="shared" si="1"/>
        <v>73</v>
      </c>
    </row>
    <row r="49" spans="1:7" s="244" customFormat="1" ht="14.25">
      <c r="A49" s="261" t="s">
        <v>102</v>
      </c>
      <c r="B49" s="264" t="s">
        <v>103</v>
      </c>
      <c r="C49" s="263">
        <v>356</v>
      </c>
      <c r="D49" s="263">
        <v>1674</v>
      </c>
      <c r="E49" s="263">
        <v>152</v>
      </c>
      <c r="F49" s="257">
        <f t="shared" si="0"/>
        <v>42.7</v>
      </c>
      <c r="G49" s="257">
        <f t="shared" si="1"/>
        <v>9.1</v>
      </c>
    </row>
    <row r="50" spans="1:7" s="244" customFormat="1" ht="14.25">
      <c r="A50" s="258" t="s">
        <v>104</v>
      </c>
      <c r="B50" s="267" t="s">
        <v>105</v>
      </c>
      <c r="C50" s="260">
        <f>SUM(C51:C60)</f>
        <v>363</v>
      </c>
      <c r="D50" s="260">
        <v>575</v>
      </c>
      <c r="E50" s="260">
        <v>591</v>
      </c>
      <c r="F50" s="257">
        <f t="shared" si="0"/>
        <v>162.80000000000001</v>
      </c>
      <c r="G50" s="257">
        <f t="shared" si="1"/>
        <v>102.8</v>
      </c>
    </row>
    <row r="51" spans="1:7" s="244" customFormat="1" ht="14.25">
      <c r="A51" s="261" t="s">
        <v>106</v>
      </c>
      <c r="B51" s="264" t="s">
        <v>33</v>
      </c>
      <c r="C51" s="263">
        <v>147</v>
      </c>
      <c r="D51" s="263">
        <v>204</v>
      </c>
      <c r="E51" s="263">
        <v>196</v>
      </c>
      <c r="F51" s="257">
        <f t="shared" si="0"/>
        <v>133.30000000000001</v>
      </c>
      <c r="G51" s="257">
        <f t="shared" si="1"/>
        <v>96.1</v>
      </c>
    </row>
    <row r="52" spans="1:7" s="244" customFormat="1" ht="14.25">
      <c r="A52" s="261" t="s">
        <v>107</v>
      </c>
      <c r="B52" s="265" t="s">
        <v>35</v>
      </c>
      <c r="C52" s="263">
        <v>156</v>
      </c>
      <c r="D52" s="263">
        <v>107</v>
      </c>
      <c r="E52" s="263">
        <v>229</v>
      </c>
      <c r="F52" s="257">
        <f t="shared" si="0"/>
        <v>146.80000000000001</v>
      </c>
      <c r="G52" s="257">
        <f t="shared" si="1"/>
        <v>214</v>
      </c>
    </row>
    <row r="53" spans="1:7" s="244" customFormat="1" ht="14.25">
      <c r="A53" s="261" t="s">
        <v>108</v>
      </c>
      <c r="B53" s="262" t="s">
        <v>37</v>
      </c>
      <c r="C53" s="263"/>
      <c r="D53" s="263"/>
      <c r="E53" s="263"/>
      <c r="F53" s="257" t="str">
        <f t="shared" si="0"/>
        <v/>
      </c>
      <c r="G53" s="257" t="str">
        <f t="shared" si="1"/>
        <v/>
      </c>
    </row>
    <row r="54" spans="1:7" s="244" customFormat="1" ht="14.25">
      <c r="A54" s="261" t="s">
        <v>109</v>
      </c>
      <c r="B54" s="262" t="s">
        <v>110</v>
      </c>
      <c r="C54" s="263"/>
      <c r="D54" s="263"/>
      <c r="E54" s="263"/>
      <c r="F54" s="257" t="str">
        <f t="shared" si="0"/>
        <v/>
      </c>
      <c r="G54" s="257" t="str">
        <f t="shared" si="1"/>
        <v/>
      </c>
    </row>
    <row r="55" spans="1:7" s="244" customFormat="1" ht="14.25">
      <c r="A55" s="261" t="s">
        <v>111</v>
      </c>
      <c r="B55" s="262" t="s">
        <v>112</v>
      </c>
      <c r="C55" s="263"/>
      <c r="D55" s="263">
        <v>200</v>
      </c>
      <c r="E55" s="263"/>
      <c r="F55" s="257" t="str">
        <f t="shared" si="0"/>
        <v/>
      </c>
      <c r="G55" s="257"/>
    </row>
    <row r="56" spans="1:7" s="244" customFormat="1" ht="14.25">
      <c r="A56" s="261" t="s">
        <v>113</v>
      </c>
      <c r="B56" s="264" t="s">
        <v>114</v>
      </c>
      <c r="C56" s="263"/>
      <c r="D56" s="263"/>
      <c r="E56" s="263"/>
      <c r="F56" s="257" t="str">
        <f t="shared" si="0"/>
        <v/>
      </c>
      <c r="G56" s="257" t="str">
        <f t="shared" si="1"/>
        <v/>
      </c>
    </row>
    <row r="57" spans="1:7" s="244" customFormat="1" ht="14.25">
      <c r="A57" s="261" t="s">
        <v>115</v>
      </c>
      <c r="B57" s="264" t="s">
        <v>116</v>
      </c>
      <c r="C57" s="263"/>
      <c r="D57" s="263">
        <v>54</v>
      </c>
      <c r="E57" s="263">
        <v>20</v>
      </c>
      <c r="F57" s="257" t="str">
        <f t="shared" si="0"/>
        <v/>
      </c>
      <c r="G57" s="257">
        <f t="shared" si="1"/>
        <v>37</v>
      </c>
    </row>
    <row r="58" spans="1:7" s="244" customFormat="1" ht="14.25">
      <c r="A58" s="261" t="s">
        <v>117</v>
      </c>
      <c r="B58" s="264" t="s">
        <v>118</v>
      </c>
      <c r="C58" s="263">
        <v>60</v>
      </c>
      <c r="D58" s="263"/>
      <c r="E58" s="263">
        <v>146</v>
      </c>
      <c r="F58" s="257">
        <f t="shared" si="0"/>
        <v>243.3</v>
      </c>
      <c r="G58" s="257" t="str">
        <f t="shared" si="1"/>
        <v/>
      </c>
    </row>
    <row r="59" spans="1:7" s="244" customFormat="1" ht="14.25">
      <c r="A59" s="261" t="s">
        <v>119</v>
      </c>
      <c r="B59" s="262" t="s">
        <v>51</v>
      </c>
      <c r="C59" s="263"/>
      <c r="D59" s="263">
        <v>10</v>
      </c>
      <c r="E59" s="263"/>
      <c r="F59" s="257" t="str">
        <f t="shared" si="0"/>
        <v/>
      </c>
      <c r="G59" s="257">
        <f t="shared" si="1"/>
        <v>0</v>
      </c>
    </row>
    <row r="60" spans="1:7" s="244" customFormat="1" ht="14.25">
      <c r="A60" s="261" t="s">
        <v>120</v>
      </c>
      <c r="B60" s="264" t="s">
        <v>121</v>
      </c>
      <c r="C60" s="263"/>
      <c r="D60" s="263"/>
      <c r="E60" s="263"/>
      <c r="F60" s="257" t="str">
        <f t="shared" si="0"/>
        <v/>
      </c>
      <c r="G60" s="257" t="str">
        <f t="shared" si="1"/>
        <v/>
      </c>
    </row>
    <row r="61" spans="1:7" s="244" customFormat="1" ht="14.25">
      <c r="A61" s="258" t="s">
        <v>122</v>
      </c>
      <c r="B61" s="268" t="s">
        <v>123</v>
      </c>
      <c r="C61" s="260">
        <f>SUM(C62:C71)</f>
        <v>3360</v>
      </c>
      <c r="D61" s="260">
        <v>3464</v>
      </c>
      <c r="E61" s="260">
        <v>4135</v>
      </c>
      <c r="F61" s="257">
        <f t="shared" si="0"/>
        <v>123.1</v>
      </c>
      <c r="G61" s="257">
        <f t="shared" si="1"/>
        <v>119.4</v>
      </c>
    </row>
    <row r="62" spans="1:7" s="244" customFormat="1" ht="14.25">
      <c r="A62" s="261" t="s">
        <v>124</v>
      </c>
      <c r="B62" s="264" t="s">
        <v>33</v>
      </c>
      <c r="C62" s="263">
        <v>1638</v>
      </c>
      <c r="D62" s="263">
        <v>837</v>
      </c>
      <c r="E62" s="263">
        <v>1962</v>
      </c>
      <c r="F62" s="257">
        <f t="shared" si="0"/>
        <v>119.8</v>
      </c>
      <c r="G62" s="257">
        <f t="shared" si="1"/>
        <v>234.4</v>
      </c>
    </row>
    <row r="63" spans="1:7" s="244" customFormat="1" ht="14.25">
      <c r="A63" s="261" t="s">
        <v>125</v>
      </c>
      <c r="B63" s="265" t="s">
        <v>35</v>
      </c>
      <c r="C63" s="263">
        <v>687</v>
      </c>
      <c r="D63" s="263">
        <v>1042</v>
      </c>
      <c r="E63" s="263">
        <v>737</v>
      </c>
      <c r="F63" s="257">
        <f t="shared" si="0"/>
        <v>107.3</v>
      </c>
      <c r="G63" s="257">
        <f t="shared" si="1"/>
        <v>70.7</v>
      </c>
    </row>
    <row r="64" spans="1:7" s="244" customFormat="1" ht="14.25">
      <c r="A64" s="261" t="s">
        <v>126</v>
      </c>
      <c r="B64" s="265" t="s">
        <v>37</v>
      </c>
      <c r="C64" s="263">
        <v>20</v>
      </c>
      <c r="D64" s="263">
        <v>56</v>
      </c>
      <c r="E64" s="263">
        <v>16</v>
      </c>
      <c r="F64" s="257">
        <f t="shared" si="0"/>
        <v>80</v>
      </c>
      <c r="G64" s="257">
        <f t="shared" si="1"/>
        <v>28.6</v>
      </c>
    </row>
    <row r="65" spans="1:7" s="244" customFormat="1" ht="14.25">
      <c r="A65" s="261" t="s">
        <v>127</v>
      </c>
      <c r="B65" s="265" t="s">
        <v>128</v>
      </c>
      <c r="C65" s="263">
        <v>50</v>
      </c>
      <c r="D65" s="263"/>
      <c r="E65" s="263"/>
      <c r="F65" s="257"/>
      <c r="G65" s="257" t="str">
        <f t="shared" si="1"/>
        <v/>
      </c>
    </row>
    <row r="66" spans="1:7" s="244" customFormat="1" ht="14.25">
      <c r="A66" s="261" t="s">
        <v>129</v>
      </c>
      <c r="B66" s="265" t="s">
        <v>130</v>
      </c>
      <c r="C66" s="263"/>
      <c r="D66" s="263">
        <v>39</v>
      </c>
      <c r="E66" s="263">
        <v>20</v>
      </c>
      <c r="F66" s="257" t="str">
        <f t="shared" si="0"/>
        <v/>
      </c>
      <c r="G66" s="257">
        <f t="shared" si="1"/>
        <v>51.3</v>
      </c>
    </row>
    <row r="67" spans="1:7" s="244" customFormat="1" ht="14.25">
      <c r="A67" s="261" t="s">
        <v>131</v>
      </c>
      <c r="B67" s="265" t="s">
        <v>132</v>
      </c>
      <c r="C67" s="263"/>
      <c r="D67" s="263"/>
      <c r="E67" s="263"/>
      <c r="F67" s="257" t="str">
        <f t="shared" si="0"/>
        <v/>
      </c>
      <c r="G67" s="257" t="str">
        <f t="shared" si="1"/>
        <v/>
      </c>
    </row>
    <row r="68" spans="1:7" s="244" customFormat="1" ht="14.25">
      <c r="A68" s="261" t="s">
        <v>133</v>
      </c>
      <c r="B68" s="262" t="s">
        <v>134</v>
      </c>
      <c r="C68" s="263"/>
      <c r="D68" s="263"/>
      <c r="E68" s="263"/>
      <c r="F68" s="257" t="str">
        <f t="shared" si="0"/>
        <v/>
      </c>
      <c r="G68" s="257" t="str">
        <f t="shared" si="1"/>
        <v/>
      </c>
    </row>
    <row r="69" spans="1:7" s="244" customFormat="1" ht="14.25">
      <c r="A69" s="261" t="s">
        <v>135</v>
      </c>
      <c r="B69" s="264" t="s">
        <v>136</v>
      </c>
      <c r="C69" s="263">
        <v>23</v>
      </c>
      <c r="D69" s="263"/>
      <c r="E69" s="263"/>
      <c r="F69" s="257"/>
      <c r="G69" s="257" t="str">
        <f t="shared" si="1"/>
        <v/>
      </c>
    </row>
    <row r="70" spans="1:7" s="244" customFormat="1" ht="14.25">
      <c r="A70" s="261" t="s">
        <v>137</v>
      </c>
      <c r="B70" s="264" t="s">
        <v>51</v>
      </c>
      <c r="C70" s="263">
        <v>756</v>
      </c>
      <c r="D70" s="263">
        <v>923</v>
      </c>
      <c r="E70" s="263">
        <v>910</v>
      </c>
      <c r="F70" s="257">
        <f t="shared" ref="F70:F133" si="2">IF(C70=0,"",ROUND(E70/C70*100,1))</f>
        <v>120.4</v>
      </c>
      <c r="G70" s="257">
        <f t="shared" ref="G70:G133" si="3">IF(D70=0,"",ROUND(E70/D70*100,1))</f>
        <v>98.6</v>
      </c>
    </row>
    <row r="71" spans="1:7" s="244" customFormat="1" ht="14.25">
      <c r="A71" s="261" t="s">
        <v>138</v>
      </c>
      <c r="B71" s="264" t="s">
        <v>139</v>
      </c>
      <c r="C71" s="263">
        <v>186</v>
      </c>
      <c r="D71" s="263">
        <v>567</v>
      </c>
      <c r="E71" s="263">
        <v>490</v>
      </c>
      <c r="F71" s="257">
        <f t="shared" si="2"/>
        <v>263.39999999999998</v>
      </c>
      <c r="G71" s="257">
        <f t="shared" si="3"/>
        <v>86.4</v>
      </c>
    </row>
    <row r="72" spans="1:7" s="244" customFormat="1" ht="14.25">
      <c r="A72" s="258" t="s">
        <v>140</v>
      </c>
      <c r="B72" s="259" t="s">
        <v>141</v>
      </c>
      <c r="C72" s="260"/>
      <c r="D72" s="260">
        <f>SUM(D73:D79)</f>
        <v>10</v>
      </c>
      <c r="E72" s="260">
        <f>SUM(E73:E79)</f>
        <v>0</v>
      </c>
      <c r="F72" s="257" t="str">
        <f t="shared" si="2"/>
        <v/>
      </c>
      <c r="G72" s="257"/>
    </row>
    <row r="73" spans="1:7" s="244" customFormat="1" ht="14.25">
      <c r="A73" s="261" t="s">
        <v>142</v>
      </c>
      <c r="B73" s="262" t="s">
        <v>33</v>
      </c>
      <c r="C73" s="263"/>
      <c r="D73" s="263"/>
      <c r="E73" s="263"/>
      <c r="F73" s="257" t="str">
        <f t="shared" si="2"/>
        <v/>
      </c>
      <c r="G73" s="257" t="str">
        <f t="shared" si="3"/>
        <v/>
      </c>
    </row>
    <row r="74" spans="1:7" s="244" customFormat="1" ht="14.25">
      <c r="A74" s="261" t="s">
        <v>143</v>
      </c>
      <c r="B74" s="262" t="s">
        <v>35</v>
      </c>
      <c r="C74" s="263"/>
      <c r="D74" s="263"/>
      <c r="E74" s="263"/>
      <c r="F74" s="257" t="str">
        <f t="shared" si="2"/>
        <v/>
      </c>
      <c r="G74" s="257" t="str">
        <f t="shared" si="3"/>
        <v/>
      </c>
    </row>
    <row r="75" spans="1:7" s="244" customFormat="1" ht="14.25">
      <c r="A75" s="261" t="s">
        <v>144</v>
      </c>
      <c r="B75" s="264" t="s">
        <v>37</v>
      </c>
      <c r="C75" s="263"/>
      <c r="D75" s="263">
        <v>10</v>
      </c>
      <c r="E75" s="263"/>
      <c r="F75" s="257" t="str">
        <f t="shared" si="2"/>
        <v/>
      </c>
      <c r="G75" s="257"/>
    </row>
    <row r="76" spans="1:7" s="244" customFormat="1" ht="14.25">
      <c r="A76" s="261" t="s">
        <v>145</v>
      </c>
      <c r="B76" s="262" t="s">
        <v>134</v>
      </c>
      <c r="C76" s="263"/>
      <c r="D76" s="263"/>
      <c r="E76" s="263"/>
      <c r="F76" s="257" t="str">
        <f t="shared" si="2"/>
        <v/>
      </c>
      <c r="G76" s="257" t="str">
        <f t="shared" si="3"/>
        <v/>
      </c>
    </row>
    <row r="77" spans="1:7" s="244" customFormat="1" ht="14.25">
      <c r="A77" s="261" t="s">
        <v>146</v>
      </c>
      <c r="B77" s="264" t="s">
        <v>147</v>
      </c>
      <c r="C77" s="263"/>
      <c r="D77" s="263"/>
      <c r="E77" s="263"/>
      <c r="F77" s="257" t="str">
        <f t="shared" si="2"/>
        <v/>
      </c>
      <c r="G77" s="257" t="str">
        <f t="shared" si="3"/>
        <v/>
      </c>
    </row>
    <row r="78" spans="1:7" s="244" customFormat="1" ht="14.25">
      <c r="A78" s="261" t="s">
        <v>148</v>
      </c>
      <c r="B78" s="264" t="s">
        <v>51</v>
      </c>
      <c r="C78" s="263"/>
      <c r="D78" s="263"/>
      <c r="E78" s="263"/>
      <c r="F78" s="257" t="str">
        <f t="shared" si="2"/>
        <v/>
      </c>
      <c r="G78" s="257" t="str">
        <f t="shared" si="3"/>
        <v/>
      </c>
    </row>
    <row r="79" spans="1:7" s="244" customFormat="1" ht="14.25">
      <c r="A79" s="261" t="s">
        <v>149</v>
      </c>
      <c r="B79" s="264" t="s">
        <v>150</v>
      </c>
      <c r="C79" s="263"/>
      <c r="D79" s="263"/>
      <c r="E79" s="263"/>
      <c r="F79" s="257" t="str">
        <f t="shared" si="2"/>
        <v/>
      </c>
      <c r="G79" s="257" t="str">
        <f t="shared" si="3"/>
        <v/>
      </c>
    </row>
    <row r="80" spans="1:7" s="244" customFormat="1" ht="14.25">
      <c r="A80" s="258" t="s">
        <v>151</v>
      </c>
      <c r="B80" s="267" t="s">
        <v>152</v>
      </c>
      <c r="C80" s="260">
        <f>SUM(C81:C88)</f>
        <v>432</v>
      </c>
      <c r="D80" s="260">
        <f>SUM(D81:D88)</f>
        <v>385</v>
      </c>
      <c r="E80" s="260">
        <v>500</v>
      </c>
      <c r="F80" s="257">
        <f t="shared" si="2"/>
        <v>115.7</v>
      </c>
      <c r="G80" s="257">
        <f t="shared" si="3"/>
        <v>129.9</v>
      </c>
    </row>
    <row r="81" spans="1:7" s="244" customFormat="1" ht="14.25">
      <c r="A81" s="261" t="s">
        <v>153</v>
      </c>
      <c r="B81" s="262" t="s">
        <v>33</v>
      </c>
      <c r="C81" s="263">
        <v>197</v>
      </c>
      <c r="D81" s="263">
        <v>210</v>
      </c>
      <c r="E81" s="263">
        <v>234</v>
      </c>
      <c r="F81" s="257">
        <f t="shared" si="2"/>
        <v>118.8</v>
      </c>
      <c r="G81" s="257">
        <f t="shared" si="3"/>
        <v>111.4</v>
      </c>
    </row>
    <row r="82" spans="1:7" s="244" customFormat="1" ht="14.25">
      <c r="A82" s="261" t="s">
        <v>154</v>
      </c>
      <c r="B82" s="262" t="s">
        <v>35</v>
      </c>
      <c r="C82" s="263"/>
      <c r="D82" s="263">
        <v>11</v>
      </c>
      <c r="E82" s="263"/>
      <c r="F82" s="257" t="str">
        <f t="shared" si="2"/>
        <v/>
      </c>
      <c r="G82" s="257"/>
    </row>
    <row r="83" spans="1:7" s="244" customFormat="1" ht="14.25">
      <c r="A83" s="261" t="s">
        <v>155</v>
      </c>
      <c r="B83" s="262" t="s">
        <v>37</v>
      </c>
      <c r="C83" s="263"/>
      <c r="D83" s="263"/>
      <c r="E83" s="263"/>
      <c r="F83" s="257" t="str">
        <f t="shared" si="2"/>
        <v/>
      </c>
      <c r="G83" s="257" t="str">
        <f t="shared" si="3"/>
        <v/>
      </c>
    </row>
    <row r="84" spans="1:7" s="244" customFormat="1" ht="14.25">
      <c r="A84" s="261" t="s">
        <v>156</v>
      </c>
      <c r="B84" s="269" t="s">
        <v>157</v>
      </c>
      <c r="C84" s="263">
        <v>135</v>
      </c>
      <c r="D84" s="263">
        <v>164</v>
      </c>
      <c r="E84" s="263">
        <v>158</v>
      </c>
      <c r="F84" s="257">
        <f t="shared" si="2"/>
        <v>117</v>
      </c>
      <c r="G84" s="257">
        <f t="shared" si="3"/>
        <v>96.3</v>
      </c>
    </row>
    <row r="85" spans="1:7" s="244" customFormat="1" ht="14.25">
      <c r="A85" s="261" t="s">
        <v>158</v>
      </c>
      <c r="B85" s="264" t="s">
        <v>159</v>
      </c>
      <c r="C85" s="263"/>
      <c r="D85" s="263"/>
      <c r="E85" s="263"/>
      <c r="F85" s="257" t="str">
        <f t="shared" si="2"/>
        <v/>
      </c>
      <c r="G85" s="257" t="str">
        <f t="shared" si="3"/>
        <v/>
      </c>
    </row>
    <row r="86" spans="1:7" s="244" customFormat="1" ht="14.25">
      <c r="A86" s="261" t="s">
        <v>160</v>
      </c>
      <c r="B86" s="264" t="s">
        <v>134</v>
      </c>
      <c r="C86" s="263"/>
      <c r="D86" s="263"/>
      <c r="E86" s="263"/>
      <c r="F86" s="257" t="str">
        <f t="shared" si="2"/>
        <v/>
      </c>
      <c r="G86" s="257" t="str">
        <f t="shared" si="3"/>
        <v/>
      </c>
    </row>
    <row r="87" spans="1:7" s="244" customFormat="1" ht="14.25">
      <c r="A87" s="261" t="s">
        <v>161</v>
      </c>
      <c r="B87" s="264" t="s">
        <v>51</v>
      </c>
      <c r="C87" s="263"/>
      <c r="D87" s="263"/>
      <c r="E87" s="263"/>
      <c r="F87" s="257" t="str">
        <f t="shared" si="2"/>
        <v/>
      </c>
      <c r="G87" s="257" t="str">
        <f t="shared" si="3"/>
        <v/>
      </c>
    </row>
    <row r="88" spans="1:7" s="244" customFormat="1" ht="14.25">
      <c r="A88" s="261" t="s">
        <v>162</v>
      </c>
      <c r="B88" s="265" t="s">
        <v>163</v>
      </c>
      <c r="C88" s="263">
        <v>100</v>
      </c>
      <c r="D88" s="263"/>
      <c r="E88" s="263">
        <v>108</v>
      </c>
      <c r="F88" s="257">
        <f t="shared" si="2"/>
        <v>108</v>
      </c>
      <c r="G88" s="257" t="str">
        <f t="shared" si="3"/>
        <v/>
      </c>
    </row>
    <row r="89" spans="1:7" s="244" customFormat="1" ht="14.25">
      <c r="A89" s="258" t="s">
        <v>164</v>
      </c>
      <c r="B89" s="259" t="s">
        <v>165</v>
      </c>
      <c r="C89" s="260"/>
      <c r="D89" s="260"/>
      <c r="E89" s="260">
        <f>SUM(E90:E101)</f>
        <v>0</v>
      </c>
      <c r="F89" s="257" t="str">
        <f t="shared" si="2"/>
        <v/>
      </c>
      <c r="G89" s="257" t="str">
        <f t="shared" si="3"/>
        <v/>
      </c>
    </row>
    <row r="90" spans="1:7" s="244" customFormat="1" ht="14.25">
      <c r="A90" s="261" t="s">
        <v>166</v>
      </c>
      <c r="B90" s="262" t="s">
        <v>33</v>
      </c>
      <c r="C90" s="263"/>
      <c r="D90" s="263"/>
      <c r="E90" s="263"/>
      <c r="F90" s="257" t="str">
        <f t="shared" si="2"/>
        <v/>
      </c>
      <c r="G90" s="257" t="str">
        <f t="shared" si="3"/>
        <v/>
      </c>
    </row>
    <row r="91" spans="1:7" s="244" customFormat="1" ht="14.25">
      <c r="A91" s="261" t="s">
        <v>167</v>
      </c>
      <c r="B91" s="264" t="s">
        <v>35</v>
      </c>
      <c r="C91" s="263"/>
      <c r="D91" s="263"/>
      <c r="E91" s="263"/>
      <c r="F91" s="257" t="str">
        <f t="shared" si="2"/>
        <v/>
      </c>
      <c r="G91" s="257" t="str">
        <f t="shared" si="3"/>
        <v/>
      </c>
    </row>
    <row r="92" spans="1:7" s="244" customFormat="1" ht="14.25">
      <c r="A92" s="261" t="s">
        <v>168</v>
      </c>
      <c r="B92" s="264" t="s">
        <v>37</v>
      </c>
      <c r="C92" s="263"/>
      <c r="D92" s="263"/>
      <c r="E92" s="263"/>
      <c r="F92" s="257" t="str">
        <f t="shared" si="2"/>
        <v/>
      </c>
      <c r="G92" s="257" t="str">
        <f t="shared" si="3"/>
        <v/>
      </c>
    </row>
    <row r="93" spans="1:7" s="244" customFormat="1" ht="14.25">
      <c r="A93" s="261" t="s">
        <v>169</v>
      </c>
      <c r="B93" s="262" t="s">
        <v>170</v>
      </c>
      <c r="C93" s="263"/>
      <c r="D93" s="263"/>
      <c r="E93" s="263"/>
      <c r="F93" s="257" t="str">
        <f t="shared" si="2"/>
        <v/>
      </c>
      <c r="G93" s="257" t="str">
        <f t="shared" si="3"/>
        <v/>
      </c>
    </row>
    <row r="94" spans="1:7" s="244" customFormat="1" ht="14.25">
      <c r="A94" s="261" t="s">
        <v>171</v>
      </c>
      <c r="B94" s="262" t="s">
        <v>172</v>
      </c>
      <c r="C94" s="263"/>
      <c r="D94" s="263"/>
      <c r="E94" s="263"/>
      <c r="F94" s="257" t="str">
        <f t="shared" si="2"/>
        <v/>
      </c>
      <c r="G94" s="257" t="str">
        <f t="shared" si="3"/>
        <v/>
      </c>
    </row>
    <row r="95" spans="1:7" s="244" customFormat="1" ht="14.25">
      <c r="A95" s="261" t="s">
        <v>173</v>
      </c>
      <c r="B95" s="262" t="s">
        <v>134</v>
      </c>
      <c r="C95" s="263"/>
      <c r="D95" s="263"/>
      <c r="E95" s="263"/>
      <c r="F95" s="257" t="str">
        <f t="shared" si="2"/>
        <v/>
      </c>
      <c r="G95" s="257" t="str">
        <f t="shared" si="3"/>
        <v/>
      </c>
    </row>
    <row r="96" spans="1:7" s="244" customFormat="1" ht="14.25">
      <c r="A96" s="261" t="s">
        <v>174</v>
      </c>
      <c r="B96" s="262" t="s">
        <v>175</v>
      </c>
      <c r="C96" s="263"/>
      <c r="D96" s="263"/>
      <c r="E96" s="263"/>
      <c r="F96" s="257" t="str">
        <f t="shared" si="2"/>
        <v/>
      </c>
      <c r="G96" s="257" t="str">
        <f t="shared" si="3"/>
        <v/>
      </c>
    </row>
    <row r="97" spans="1:7" s="244" customFormat="1" ht="14.25">
      <c r="A97" s="261" t="s">
        <v>176</v>
      </c>
      <c r="B97" s="262" t="s">
        <v>177</v>
      </c>
      <c r="C97" s="263"/>
      <c r="D97" s="263"/>
      <c r="E97" s="263"/>
      <c r="F97" s="257" t="str">
        <f t="shared" si="2"/>
        <v/>
      </c>
      <c r="G97" s="257" t="str">
        <f t="shared" si="3"/>
        <v/>
      </c>
    </row>
    <row r="98" spans="1:7" s="244" customFormat="1" ht="14.25">
      <c r="A98" s="261" t="s">
        <v>178</v>
      </c>
      <c r="B98" s="262" t="s">
        <v>179</v>
      </c>
      <c r="C98" s="263"/>
      <c r="D98" s="263"/>
      <c r="E98" s="263"/>
      <c r="F98" s="257" t="str">
        <f t="shared" si="2"/>
        <v/>
      </c>
      <c r="G98" s="257" t="str">
        <f t="shared" si="3"/>
        <v/>
      </c>
    </row>
    <row r="99" spans="1:7" s="244" customFormat="1" ht="14.25">
      <c r="A99" s="261" t="s">
        <v>180</v>
      </c>
      <c r="B99" s="262" t="s">
        <v>181</v>
      </c>
      <c r="C99" s="263"/>
      <c r="D99" s="263"/>
      <c r="E99" s="263"/>
      <c r="F99" s="257" t="str">
        <f t="shared" si="2"/>
        <v/>
      </c>
      <c r="G99" s="257" t="str">
        <f t="shared" si="3"/>
        <v/>
      </c>
    </row>
    <row r="100" spans="1:7" s="244" customFormat="1" ht="14.25">
      <c r="A100" s="261" t="s">
        <v>182</v>
      </c>
      <c r="B100" s="264" t="s">
        <v>51</v>
      </c>
      <c r="C100" s="263"/>
      <c r="D100" s="263"/>
      <c r="E100" s="263"/>
      <c r="F100" s="257" t="str">
        <f t="shared" si="2"/>
        <v/>
      </c>
      <c r="G100" s="257" t="str">
        <f t="shared" si="3"/>
        <v/>
      </c>
    </row>
    <row r="101" spans="1:7" s="244" customFormat="1" ht="14.25">
      <c r="A101" s="261" t="s">
        <v>183</v>
      </c>
      <c r="B101" s="264" t="s">
        <v>184</v>
      </c>
      <c r="C101" s="263"/>
      <c r="D101" s="263"/>
      <c r="E101" s="263"/>
      <c r="F101" s="257" t="str">
        <f t="shared" si="2"/>
        <v/>
      </c>
      <c r="G101" s="257" t="str">
        <f t="shared" si="3"/>
        <v/>
      </c>
    </row>
    <row r="102" spans="1:7" s="244" customFormat="1" ht="14.25">
      <c r="A102" s="258" t="s">
        <v>185</v>
      </c>
      <c r="B102" s="270" t="s">
        <v>186</v>
      </c>
      <c r="C102" s="260">
        <f>SUM(C103:C110)</f>
        <v>6498</v>
      </c>
      <c r="D102" s="260">
        <v>2627</v>
      </c>
      <c r="E102" s="260">
        <v>8932</v>
      </c>
      <c r="F102" s="257">
        <f t="shared" si="2"/>
        <v>137.5</v>
      </c>
      <c r="G102" s="257">
        <f t="shared" si="3"/>
        <v>340</v>
      </c>
    </row>
    <row r="103" spans="1:7" s="244" customFormat="1" ht="14.25">
      <c r="A103" s="261" t="s">
        <v>187</v>
      </c>
      <c r="B103" s="262" t="s">
        <v>33</v>
      </c>
      <c r="C103" s="263">
        <v>1534</v>
      </c>
      <c r="D103" s="263">
        <v>681</v>
      </c>
      <c r="E103" s="263">
        <v>2776</v>
      </c>
      <c r="F103" s="257">
        <f t="shared" si="2"/>
        <v>181</v>
      </c>
      <c r="G103" s="257">
        <f t="shared" si="3"/>
        <v>407.6</v>
      </c>
    </row>
    <row r="104" spans="1:7" s="244" customFormat="1" ht="14.25">
      <c r="A104" s="261" t="s">
        <v>188</v>
      </c>
      <c r="B104" s="262" t="s">
        <v>35</v>
      </c>
      <c r="C104" s="263">
        <v>867</v>
      </c>
      <c r="D104" s="263">
        <v>1096</v>
      </c>
      <c r="E104" s="263">
        <v>1053</v>
      </c>
      <c r="F104" s="257">
        <f t="shared" si="2"/>
        <v>121.5</v>
      </c>
      <c r="G104" s="257">
        <f t="shared" si="3"/>
        <v>96.1</v>
      </c>
    </row>
    <row r="105" spans="1:7" s="244" customFormat="1" ht="14.25">
      <c r="A105" s="261" t="s">
        <v>189</v>
      </c>
      <c r="B105" s="262" t="s">
        <v>37</v>
      </c>
      <c r="C105" s="263"/>
      <c r="D105" s="263">
        <v>33</v>
      </c>
      <c r="E105" s="263">
        <v>20</v>
      </c>
      <c r="F105" s="257" t="str">
        <f t="shared" si="2"/>
        <v/>
      </c>
      <c r="G105" s="257">
        <f t="shared" si="3"/>
        <v>60.6</v>
      </c>
    </row>
    <row r="106" spans="1:7" s="244" customFormat="1" ht="14.25">
      <c r="A106" s="261" t="s">
        <v>190</v>
      </c>
      <c r="B106" s="264" t="s">
        <v>191</v>
      </c>
      <c r="C106" s="263"/>
      <c r="D106" s="263"/>
      <c r="E106" s="263"/>
      <c r="F106" s="257" t="str">
        <f t="shared" si="2"/>
        <v/>
      </c>
      <c r="G106" s="257" t="str">
        <f t="shared" si="3"/>
        <v/>
      </c>
    </row>
    <row r="107" spans="1:7" s="244" customFormat="1" ht="14.25">
      <c r="A107" s="261" t="s">
        <v>192</v>
      </c>
      <c r="B107" s="264" t="s">
        <v>193</v>
      </c>
      <c r="C107" s="263"/>
      <c r="D107" s="263">
        <v>109</v>
      </c>
      <c r="E107" s="263"/>
      <c r="F107" s="257" t="str">
        <f t="shared" si="2"/>
        <v/>
      </c>
      <c r="G107" s="257"/>
    </row>
    <row r="108" spans="1:7" s="244" customFormat="1" ht="14.25">
      <c r="A108" s="261" t="s">
        <v>194</v>
      </c>
      <c r="B108" s="264" t="s">
        <v>195</v>
      </c>
      <c r="C108" s="263">
        <v>200</v>
      </c>
      <c r="D108" s="263">
        <v>418</v>
      </c>
      <c r="E108" s="263">
        <v>200</v>
      </c>
      <c r="F108" s="257">
        <f t="shared" si="2"/>
        <v>100</v>
      </c>
      <c r="G108" s="257">
        <f t="shared" si="3"/>
        <v>47.8</v>
      </c>
    </row>
    <row r="109" spans="1:7" s="244" customFormat="1" ht="14.25">
      <c r="A109" s="261" t="s">
        <v>196</v>
      </c>
      <c r="B109" s="262" t="s">
        <v>51</v>
      </c>
      <c r="C109" s="263"/>
      <c r="D109" s="263"/>
      <c r="E109" s="263"/>
      <c r="F109" s="257" t="str">
        <f t="shared" si="2"/>
        <v/>
      </c>
      <c r="G109" s="257" t="str">
        <f t="shared" si="3"/>
        <v/>
      </c>
    </row>
    <row r="110" spans="1:7" s="244" customFormat="1" ht="14.25">
      <c r="A110" s="261" t="s">
        <v>197</v>
      </c>
      <c r="B110" s="262" t="s">
        <v>198</v>
      </c>
      <c r="C110" s="263">
        <v>3897</v>
      </c>
      <c r="D110" s="263">
        <v>290</v>
      </c>
      <c r="E110" s="263">
        <v>4883</v>
      </c>
      <c r="F110" s="257">
        <f t="shared" si="2"/>
        <v>125.3</v>
      </c>
      <c r="G110" s="257">
        <f t="shared" si="3"/>
        <v>1683.8</v>
      </c>
    </row>
    <row r="111" spans="1:7" s="244" customFormat="1" ht="14.25">
      <c r="A111" s="258" t="s">
        <v>199</v>
      </c>
      <c r="B111" s="271" t="s">
        <v>200</v>
      </c>
      <c r="C111" s="260">
        <f>SUM(C112:C121)</f>
        <v>901</v>
      </c>
      <c r="D111" s="260">
        <v>2410</v>
      </c>
      <c r="E111" s="260">
        <v>999</v>
      </c>
      <c r="F111" s="257">
        <f t="shared" si="2"/>
        <v>110.9</v>
      </c>
      <c r="G111" s="257">
        <f t="shared" si="3"/>
        <v>41.5</v>
      </c>
    </row>
    <row r="112" spans="1:7" s="244" customFormat="1" ht="14.25">
      <c r="A112" s="261" t="s">
        <v>201</v>
      </c>
      <c r="B112" s="262" t="s">
        <v>33</v>
      </c>
      <c r="C112" s="263">
        <v>50</v>
      </c>
      <c r="D112" s="263">
        <v>138</v>
      </c>
      <c r="E112" s="263">
        <v>77</v>
      </c>
      <c r="F112" s="257">
        <f t="shared" si="2"/>
        <v>154</v>
      </c>
      <c r="G112" s="257">
        <f t="shared" si="3"/>
        <v>55.8</v>
      </c>
    </row>
    <row r="113" spans="1:7" s="244" customFormat="1" ht="14.25">
      <c r="A113" s="261" t="s">
        <v>202</v>
      </c>
      <c r="B113" s="262" t="s">
        <v>35</v>
      </c>
      <c r="C113" s="263">
        <v>135</v>
      </c>
      <c r="D113" s="263">
        <v>102</v>
      </c>
      <c r="E113" s="263">
        <v>160</v>
      </c>
      <c r="F113" s="257">
        <f t="shared" si="2"/>
        <v>118.5</v>
      </c>
      <c r="G113" s="257">
        <f t="shared" si="3"/>
        <v>156.9</v>
      </c>
    </row>
    <row r="114" spans="1:7" s="244" customFormat="1" ht="14.25">
      <c r="A114" s="261" t="s">
        <v>203</v>
      </c>
      <c r="B114" s="262" t="s">
        <v>37</v>
      </c>
      <c r="C114" s="263"/>
      <c r="D114" s="263"/>
      <c r="E114" s="263"/>
      <c r="F114" s="257" t="str">
        <f t="shared" si="2"/>
        <v/>
      </c>
      <c r="G114" s="257" t="str">
        <f t="shared" si="3"/>
        <v/>
      </c>
    </row>
    <row r="115" spans="1:7" s="244" customFormat="1" ht="14.25">
      <c r="A115" s="261" t="s">
        <v>204</v>
      </c>
      <c r="B115" s="264" t="s">
        <v>205</v>
      </c>
      <c r="C115" s="263">
        <v>10</v>
      </c>
      <c r="D115" s="263"/>
      <c r="E115" s="263"/>
      <c r="F115" s="257"/>
      <c r="G115" s="257" t="str">
        <f t="shared" si="3"/>
        <v/>
      </c>
    </row>
    <row r="116" spans="1:7" s="244" customFormat="1" ht="14.25">
      <c r="A116" s="261" t="s">
        <v>206</v>
      </c>
      <c r="B116" s="264" t="s">
        <v>207</v>
      </c>
      <c r="C116" s="263"/>
      <c r="D116" s="263"/>
      <c r="E116" s="263"/>
      <c r="F116" s="257" t="str">
        <f t="shared" si="2"/>
        <v/>
      </c>
      <c r="G116" s="257" t="str">
        <f t="shared" si="3"/>
        <v/>
      </c>
    </row>
    <row r="117" spans="1:7" s="244" customFormat="1" ht="14.25">
      <c r="A117" s="261" t="s">
        <v>208</v>
      </c>
      <c r="B117" s="264" t="s">
        <v>209</v>
      </c>
      <c r="C117" s="263"/>
      <c r="D117" s="263"/>
      <c r="E117" s="263"/>
      <c r="F117" s="257" t="str">
        <f t="shared" si="2"/>
        <v/>
      </c>
      <c r="G117" s="257" t="str">
        <f t="shared" si="3"/>
        <v/>
      </c>
    </row>
    <row r="118" spans="1:7" s="244" customFormat="1" ht="14.25">
      <c r="A118" s="261" t="s">
        <v>210</v>
      </c>
      <c r="B118" s="262" t="s">
        <v>211</v>
      </c>
      <c r="C118" s="263"/>
      <c r="D118" s="263"/>
      <c r="E118" s="263"/>
      <c r="F118" s="257" t="str">
        <f t="shared" si="2"/>
        <v/>
      </c>
      <c r="G118" s="257" t="str">
        <f t="shared" si="3"/>
        <v/>
      </c>
    </row>
    <row r="119" spans="1:7" s="244" customFormat="1" ht="14.25">
      <c r="A119" s="261" t="s">
        <v>212</v>
      </c>
      <c r="B119" s="262" t="s">
        <v>213</v>
      </c>
      <c r="C119" s="263">
        <v>531</v>
      </c>
      <c r="D119" s="263">
        <v>1552</v>
      </c>
      <c r="E119" s="263">
        <v>632</v>
      </c>
      <c r="F119" s="257">
        <f t="shared" si="2"/>
        <v>119</v>
      </c>
      <c r="G119" s="257">
        <f t="shared" si="3"/>
        <v>40.700000000000003</v>
      </c>
    </row>
    <row r="120" spans="1:7" s="244" customFormat="1" ht="14.25">
      <c r="A120" s="261" t="s">
        <v>214</v>
      </c>
      <c r="B120" s="262" t="s">
        <v>51</v>
      </c>
      <c r="C120" s="263">
        <v>75</v>
      </c>
      <c r="D120" s="263">
        <v>38</v>
      </c>
      <c r="E120" s="263">
        <v>30</v>
      </c>
      <c r="F120" s="257">
        <f t="shared" si="2"/>
        <v>40</v>
      </c>
      <c r="G120" s="257">
        <f t="shared" si="3"/>
        <v>78.900000000000006</v>
      </c>
    </row>
    <row r="121" spans="1:7" s="244" customFormat="1" ht="14.25">
      <c r="A121" s="261" t="s">
        <v>215</v>
      </c>
      <c r="B121" s="264" t="s">
        <v>216</v>
      </c>
      <c r="C121" s="263">
        <v>100</v>
      </c>
      <c r="D121" s="263">
        <v>580</v>
      </c>
      <c r="E121" s="263">
        <v>100</v>
      </c>
      <c r="F121" s="257">
        <f t="shared" si="2"/>
        <v>100</v>
      </c>
      <c r="G121" s="257">
        <f t="shared" si="3"/>
        <v>17.2</v>
      </c>
    </row>
    <row r="122" spans="1:7" s="244" customFormat="1" ht="14.25">
      <c r="A122" s="258" t="s">
        <v>217</v>
      </c>
      <c r="B122" s="267" t="s">
        <v>218</v>
      </c>
      <c r="C122" s="260"/>
      <c r="D122" s="260"/>
      <c r="E122" s="260">
        <f>SUM(E123:E133)</f>
        <v>0</v>
      </c>
      <c r="F122" s="257" t="str">
        <f t="shared" si="2"/>
        <v/>
      </c>
      <c r="G122" s="257" t="str">
        <f t="shared" si="3"/>
        <v/>
      </c>
    </row>
    <row r="123" spans="1:7" s="244" customFormat="1" ht="14.25">
      <c r="A123" s="261" t="s">
        <v>219</v>
      </c>
      <c r="B123" s="264" t="s">
        <v>33</v>
      </c>
      <c r="C123" s="263"/>
      <c r="D123" s="263"/>
      <c r="E123" s="263"/>
      <c r="F123" s="257" t="str">
        <f t="shared" si="2"/>
        <v/>
      </c>
      <c r="G123" s="257" t="str">
        <f t="shared" si="3"/>
        <v/>
      </c>
    </row>
    <row r="124" spans="1:7" s="244" customFormat="1" ht="14.25">
      <c r="A124" s="261" t="s">
        <v>220</v>
      </c>
      <c r="B124" s="265" t="s">
        <v>35</v>
      </c>
      <c r="C124" s="263"/>
      <c r="D124" s="263"/>
      <c r="E124" s="263"/>
      <c r="F124" s="257" t="str">
        <f t="shared" si="2"/>
        <v/>
      </c>
      <c r="G124" s="257" t="str">
        <f t="shared" si="3"/>
        <v/>
      </c>
    </row>
    <row r="125" spans="1:7" s="244" customFormat="1" ht="14.25">
      <c r="A125" s="261" t="s">
        <v>221</v>
      </c>
      <c r="B125" s="262" t="s">
        <v>37</v>
      </c>
      <c r="C125" s="263"/>
      <c r="D125" s="263"/>
      <c r="E125" s="263"/>
      <c r="F125" s="257" t="str">
        <f t="shared" si="2"/>
        <v/>
      </c>
      <c r="G125" s="257" t="str">
        <f t="shared" si="3"/>
        <v/>
      </c>
    </row>
    <row r="126" spans="1:7" s="244" customFormat="1" ht="14.25">
      <c r="A126" s="261" t="s">
        <v>222</v>
      </c>
      <c r="B126" s="262" t="s">
        <v>223</v>
      </c>
      <c r="C126" s="263"/>
      <c r="D126" s="263"/>
      <c r="E126" s="263"/>
      <c r="F126" s="257" t="str">
        <f t="shared" si="2"/>
        <v/>
      </c>
      <c r="G126" s="257" t="str">
        <f t="shared" si="3"/>
        <v/>
      </c>
    </row>
    <row r="127" spans="1:7" s="244" customFormat="1" ht="14.25">
      <c r="A127" s="261" t="s">
        <v>224</v>
      </c>
      <c r="B127" s="262" t="s">
        <v>225</v>
      </c>
      <c r="C127" s="263"/>
      <c r="D127" s="263"/>
      <c r="E127" s="263"/>
      <c r="F127" s="257" t="str">
        <f t="shared" si="2"/>
        <v/>
      </c>
      <c r="G127" s="257" t="str">
        <f t="shared" si="3"/>
        <v/>
      </c>
    </row>
    <row r="128" spans="1:7" s="244" customFormat="1" ht="14.25">
      <c r="A128" s="261" t="s">
        <v>226</v>
      </c>
      <c r="B128" s="264" t="s">
        <v>227</v>
      </c>
      <c r="C128" s="263"/>
      <c r="D128" s="263"/>
      <c r="E128" s="263"/>
      <c r="F128" s="257" t="str">
        <f t="shared" si="2"/>
        <v/>
      </c>
      <c r="G128" s="257" t="str">
        <f t="shared" si="3"/>
        <v/>
      </c>
    </row>
    <row r="129" spans="1:7" s="244" customFormat="1" ht="14.25">
      <c r="A129" s="261" t="s">
        <v>228</v>
      </c>
      <c r="B129" s="262" t="s">
        <v>229</v>
      </c>
      <c r="C129" s="263"/>
      <c r="D129" s="263"/>
      <c r="E129" s="263"/>
      <c r="F129" s="257" t="str">
        <f t="shared" si="2"/>
        <v/>
      </c>
      <c r="G129" s="257" t="str">
        <f t="shared" si="3"/>
        <v/>
      </c>
    </row>
    <row r="130" spans="1:7" s="244" customFormat="1" ht="14.25">
      <c r="A130" s="261" t="s">
        <v>230</v>
      </c>
      <c r="B130" s="262" t="s">
        <v>231</v>
      </c>
      <c r="C130" s="263"/>
      <c r="D130" s="263"/>
      <c r="E130" s="263"/>
      <c r="F130" s="257" t="str">
        <f t="shared" si="2"/>
        <v/>
      </c>
      <c r="G130" s="257" t="str">
        <f t="shared" si="3"/>
        <v/>
      </c>
    </row>
    <row r="131" spans="1:7" s="244" customFormat="1" ht="14.25">
      <c r="A131" s="261" t="s">
        <v>232</v>
      </c>
      <c r="B131" s="262" t="s">
        <v>233</v>
      </c>
      <c r="C131" s="263"/>
      <c r="D131" s="263"/>
      <c r="E131" s="263"/>
      <c r="F131" s="257" t="str">
        <f t="shared" si="2"/>
        <v/>
      </c>
      <c r="G131" s="257" t="str">
        <f t="shared" si="3"/>
        <v/>
      </c>
    </row>
    <row r="132" spans="1:7" s="244" customFormat="1" ht="14.25">
      <c r="A132" s="261" t="s">
        <v>234</v>
      </c>
      <c r="B132" s="262" t="s">
        <v>51</v>
      </c>
      <c r="C132" s="263"/>
      <c r="D132" s="263"/>
      <c r="E132" s="263"/>
      <c r="F132" s="257" t="str">
        <f t="shared" si="2"/>
        <v/>
      </c>
      <c r="G132" s="257" t="str">
        <f t="shared" si="3"/>
        <v/>
      </c>
    </row>
    <row r="133" spans="1:7" s="244" customFormat="1" ht="14.25">
      <c r="A133" s="261" t="s">
        <v>235</v>
      </c>
      <c r="B133" s="262" t="s">
        <v>236</v>
      </c>
      <c r="C133" s="263"/>
      <c r="D133" s="263"/>
      <c r="E133" s="263"/>
      <c r="F133" s="257" t="str">
        <f t="shared" si="2"/>
        <v/>
      </c>
      <c r="G133" s="257" t="str">
        <f t="shared" si="3"/>
        <v/>
      </c>
    </row>
    <row r="134" spans="1:7" s="244" customFormat="1" ht="14.25">
      <c r="A134" s="258" t="s">
        <v>237</v>
      </c>
      <c r="B134" s="259" t="s">
        <v>238</v>
      </c>
      <c r="C134" s="260"/>
      <c r="D134" s="260"/>
      <c r="E134" s="260">
        <f>SUM(E135:E140)</f>
        <v>0</v>
      </c>
      <c r="F134" s="257" t="str">
        <f t="shared" ref="F134:F197" si="4">IF(C134=0,"",ROUND(E134/C134*100,1))</f>
        <v/>
      </c>
      <c r="G134" s="257" t="str">
        <f t="shared" ref="G134:G197" si="5">IF(D134=0,"",ROUND(E134/D134*100,1))</f>
        <v/>
      </c>
    </row>
    <row r="135" spans="1:7" s="244" customFormat="1" ht="14.25">
      <c r="A135" s="261" t="s">
        <v>239</v>
      </c>
      <c r="B135" s="262" t="s">
        <v>33</v>
      </c>
      <c r="C135" s="263"/>
      <c r="D135" s="263"/>
      <c r="E135" s="263"/>
      <c r="F135" s="257" t="str">
        <f t="shared" si="4"/>
        <v/>
      </c>
      <c r="G135" s="257" t="str">
        <f t="shared" si="5"/>
        <v/>
      </c>
    </row>
    <row r="136" spans="1:7" s="244" customFormat="1" ht="14.25">
      <c r="A136" s="261" t="s">
        <v>240</v>
      </c>
      <c r="B136" s="262" t="s">
        <v>35</v>
      </c>
      <c r="C136" s="263"/>
      <c r="D136" s="263"/>
      <c r="E136" s="263"/>
      <c r="F136" s="257" t="str">
        <f t="shared" si="4"/>
        <v/>
      </c>
      <c r="G136" s="257" t="str">
        <f t="shared" si="5"/>
        <v/>
      </c>
    </row>
    <row r="137" spans="1:7" s="244" customFormat="1" ht="14.25">
      <c r="A137" s="261" t="s">
        <v>241</v>
      </c>
      <c r="B137" s="264" t="s">
        <v>37</v>
      </c>
      <c r="C137" s="263"/>
      <c r="D137" s="263"/>
      <c r="E137" s="263"/>
      <c r="F137" s="257" t="str">
        <f t="shared" si="4"/>
        <v/>
      </c>
      <c r="G137" s="257" t="str">
        <f t="shared" si="5"/>
        <v/>
      </c>
    </row>
    <row r="138" spans="1:7" s="244" customFormat="1" ht="14.25">
      <c r="A138" s="261" t="s">
        <v>242</v>
      </c>
      <c r="B138" s="264" t="s">
        <v>243</v>
      </c>
      <c r="C138" s="263"/>
      <c r="D138" s="263"/>
      <c r="E138" s="263"/>
      <c r="F138" s="257" t="str">
        <f t="shared" si="4"/>
        <v/>
      </c>
      <c r="G138" s="257" t="str">
        <f t="shared" si="5"/>
        <v/>
      </c>
    </row>
    <row r="139" spans="1:7" s="244" customFormat="1" ht="14.25">
      <c r="A139" s="261" t="s">
        <v>244</v>
      </c>
      <c r="B139" s="264" t="s">
        <v>51</v>
      </c>
      <c r="C139" s="263"/>
      <c r="D139" s="263"/>
      <c r="E139" s="263"/>
      <c r="F139" s="257" t="str">
        <f t="shared" si="4"/>
        <v/>
      </c>
      <c r="G139" s="257" t="str">
        <f t="shared" si="5"/>
        <v/>
      </c>
    </row>
    <row r="140" spans="1:7" s="244" customFormat="1" ht="14.25">
      <c r="A140" s="261" t="s">
        <v>245</v>
      </c>
      <c r="B140" s="265" t="s">
        <v>246</v>
      </c>
      <c r="C140" s="263"/>
      <c r="D140" s="263"/>
      <c r="E140" s="263"/>
      <c r="F140" s="257" t="str">
        <f t="shared" si="4"/>
        <v/>
      </c>
      <c r="G140" s="257" t="str">
        <f t="shared" si="5"/>
        <v/>
      </c>
    </row>
    <row r="141" spans="1:7" s="244" customFormat="1" ht="14.25">
      <c r="A141" s="258" t="s">
        <v>247</v>
      </c>
      <c r="B141" s="259" t="s">
        <v>248</v>
      </c>
      <c r="C141" s="260"/>
      <c r="D141" s="260"/>
      <c r="E141" s="260">
        <f>SUM(E142:E148)</f>
        <v>0</v>
      </c>
      <c r="F141" s="257" t="str">
        <f t="shared" si="4"/>
        <v/>
      </c>
      <c r="G141" s="257" t="str">
        <f t="shared" si="5"/>
        <v/>
      </c>
    </row>
    <row r="142" spans="1:7" s="244" customFormat="1" ht="14.25">
      <c r="A142" s="261" t="s">
        <v>249</v>
      </c>
      <c r="B142" s="262" t="s">
        <v>33</v>
      </c>
      <c r="C142" s="263"/>
      <c r="D142" s="263"/>
      <c r="E142" s="263"/>
      <c r="F142" s="257" t="str">
        <f t="shared" si="4"/>
        <v/>
      </c>
      <c r="G142" s="257" t="str">
        <f t="shared" si="5"/>
        <v/>
      </c>
    </row>
    <row r="143" spans="1:7" s="244" customFormat="1" ht="14.25">
      <c r="A143" s="261" t="s">
        <v>250</v>
      </c>
      <c r="B143" s="264" t="s">
        <v>35</v>
      </c>
      <c r="C143" s="263"/>
      <c r="D143" s="263"/>
      <c r="E143" s="263"/>
      <c r="F143" s="257" t="str">
        <f t="shared" si="4"/>
        <v/>
      </c>
      <c r="G143" s="257" t="str">
        <f t="shared" si="5"/>
        <v/>
      </c>
    </row>
    <row r="144" spans="1:7" s="244" customFormat="1" ht="14.25">
      <c r="A144" s="261" t="s">
        <v>251</v>
      </c>
      <c r="B144" s="264" t="s">
        <v>37</v>
      </c>
      <c r="C144" s="263"/>
      <c r="D144" s="263"/>
      <c r="E144" s="263"/>
      <c r="F144" s="257" t="str">
        <f t="shared" si="4"/>
        <v/>
      </c>
      <c r="G144" s="257" t="str">
        <f t="shared" si="5"/>
        <v/>
      </c>
    </row>
    <row r="145" spans="1:7" s="244" customFormat="1" ht="14.25">
      <c r="A145" s="261" t="s">
        <v>252</v>
      </c>
      <c r="B145" s="264" t="s">
        <v>253</v>
      </c>
      <c r="C145" s="263"/>
      <c r="D145" s="263"/>
      <c r="E145" s="263"/>
      <c r="F145" s="257" t="str">
        <f t="shared" si="4"/>
        <v/>
      </c>
      <c r="G145" s="257" t="str">
        <f t="shared" si="5"/>
        <v/>
      </c>
    </row>
    <row r="146" spans="1:7" s="244" customFormat="1" ht="14.25">
      <c r="A146" s="261" t="s">
        <v>254</v>
      </c>
      <c r="B146" s="265" t="s">
        <v>255</v>
      </c>
      <c r="C146" s="263"/>
      <c r="D146" s="263"/>
      <c r="E146" s="263"/>
      <c r="F146" s="257" t="str">
        <f t="shared" si="4"/>
        <v/>
      </c>
      <c r="G146" s="257" t="str">
        <f t="shared" si="5"/>
        <v/>
      </c>
    </row>
    <row r="147" spans="1:7" s="244" customFormat="1" ht="14.25">
      <c r="A147" s="261" t="s">
        <v>256</v>
      </c>
      <c r="B147" s="262" t="s">
        <v>51</v>
      </c>
      <c r="C147" s="263"/>
      <c r="D147" s="263"/>
      <c r="E147" s="263"/>
      <c r="F147" s="257" t="str">
        <f t="shared" si="4"/>
        <v/>
      </c>
      <c r="G147" s="257" t="str">
        <f t="shared" si="5"/>
        <v/>
      </c>
    </row>
    <row r="148" spans="1:7" s="244" customFormat="1" ht="14.25">
      <c r="A148" s="261" t="s">
        <v>257</v>
      </c>
      <c r="B148" s="262" t="s">
        <v>258</v>
      </c>
      <c r="C148" s="263"/>
      <c r="D148" s="263"/>
      <c r="E148" s="263"/>
      <c r="F148" s="257" t="str">
        <f t="shared" si="4"/>
        <v/>
      </c>
      <c r="G148" s="257" t="str">
        <f t="shared" si="5"/>
        <v/>
      </c>
    </row>
    <row r="149" spans="1:7" s="244" customFormat="1" ht="14.25">
      <c r="A149" s="258" t="s">
        <v>259</v>
      </c>
      <c r="B149" s="267" t="s">
        <v>260</v>
      </c>
      <c r="C149" s="260"/>
      <c r="D149" s="260"/>
      <c r="E149" s="260">
        <f>SUM(E150:E154)</f>
        <v>0</v>
      </c>
      <c r="F149" s="257" t="str">
        <f t="shared" si="4"/>
        <v/>
      </c>
      <c r="G149" s="257" t="str">
        <f t="shared" si="5"/>
        <v/>
      </c>
    </row>
    <row r="150" spans="1:7" s="244" customFormat="1" ht="14.25">
      <c r="A150" s="261" t="s">
        <v>261</v>
      </c>
      <c r="B150" s="264" t="s">
        <v>33</v>
      </c>
      <c r="C150" s="263"/>
      <c r="D150" s="263"/>
      <c r="E150" s="263"/>
      <c r="F150" s="257" t="str">
        <f t="shared" si="4"/>
        <v/>
      </c>
      <c r="G150" s="257" t="str">
        <f t="shared" si="5"/>
        <v/>
      </c>
    </row>
    <row r="151" spans="1:7" s="244" customFormat="1" ht="14.25">
      <c r="A151" s="261" t="s">
        <v>262</v>
      </c>
      <c r="B151" s="264" t="s">
        <v>35</v>
      </c>
      <c r="C151" s="263"/>
      <c r="D151" s="263"/>
      <c r="E151" s="263"/>
      <c r="F151" s="257" t="str">
        <f t="shared" si="4"/>
        <v/>
      </c>
      <c r="G151" s="257" t="str">
        <f t="shared" si="5"/>
        <v/>
      </c>
    </row>
    <row r="152" spans="1:7" s="244" customFormat="1" ht="14.25">
      <c r="A152" s="261" t="s">
        <v>263</v>
      </c>
      <c r="B152" s="262" t="s">
        <v>37</v>
      </c>
      <c r="C152" s="263"/>
      <c r="D152" s="263"/>
      <c r="E152" s="263"/>
      <c r="F152" s="257" t="str">
        <f t="shared" si="4"/>
        <v/>
      </c>
      <c r="G152" s="257" t="str">
        <f t="shared" si="5"/>
        <v/>
      </c>
    </row>
    <row r="153" spans="1:7" s="244" customFormat="1" ht="14.25">
      <c r="A153" s="261" t="s">
        <v>264</v>
      </c>
      <c r="B153" s="266" t="s">
        <v>265</v>
      </c>
      <c r="C153" s="263"/>
      <c r="D153" s="263"/>
      <c r="E153" s="263"/>
      <c r="F153" s="257" t="str">
        <f t="shared" si="4"/>
        <v/>
      </c>
      <c r="G153" s="257" t="str">
        <f t="shared" si="5"/>
        <v/>
      </c>
    </row>
    <row r="154" spans="1:7" s="244" customFormat="1" ht="14.25">
      <c r="A154" s="261" t="s">
        <v>266</v>
      </c>
      <c r="B154" s="262" t="s">
        <v>267</v>
      </c>
      <c r="C154" s="263"/>
      <c r="D154" s="263"/>
      <c r="E154" s="263"/>
      <c r="F154" s="257" t="str">
        <f t="shared" si="4"/>
        <v/>
      </c>
      <c r="G154" s="257" t="str">
        <f t="shared" si="5"/>
        <v/>
      </c>
    </row>
    <row r="155" spans="1:7" s="244" customFormat="1" ht="14.25">
      <c r="A155" s="258" t="s">
        <v>268</v>
      </c>
      <c r="B155" s="267" t="s">
        <v>269</v>
      </c>
      <c r="C155" s="260"/>
      <c r="D155" s="260"/>
      <c r="E155" s="260">
        <f>SUM(E156:E161)</f>
        <v>0</v>
      </c>
      <c r="F155" s="257" t="str">
        <f t="shared" si="4"/>
        <v/>
      </c>
      <c r="G155" s="257" t="str">
        <f t="shared" si="5"/>
        <v/>
      </c>
    </row>
    <row r="156" spans="1:7" s="244" customFormat="1" ht="14.25">
      <c r="A156" s="261" t="s">
        <v>270</v>
      </c>
      <c r="B156" s="264" t="s">
        <v>33</v>
      </c>
      <c r="C156" s="263"/>
      <c r="D156" s="263"/>
      <c r="E156" s="263"/>
      <c r="F156" s="257" t="str">
        <f t="shared" si="4"/>
        <v/>
      </c>
      <c r="G156" s="257" t="str">
        <f t="shared" si="5"/>
        <v/>
      </c>
    </row>
    <row r="157" spans="1:7" s="244" customFormat="1" ht="14.25">
      <c r="A157" s="261" t="s">
        <v>271</v>
      </c>
      <c r="B157" s="264" t="s">
        <v>35</v>
      </c>
      <c r="C157" s="263"/>
      <c r="D157" s="263"/>
      <c r="E157" s="263"/>
      <c r="F157" s="257" t="str">
        <f t="shared" si="4"/>
        <v/>
      </c>
      <c r="G157" s="257" t="str">
        <f t="shared" si="5"/>
        <v/>
      </c>
    </row>
    <row r="158" spans="1:7" s="244" customFormat="1" ht="14.25">
      <c r="A158" s="261" t="s">
        <v>272</v>
      </c>
      <c r="B158" s="265" t="s">
        <v>37</v>
      </c>
      <c r="C158" s="263"/>
      <c r="D158" s="263"/>
      <c r="E158" s="263"/>
      <c r="F158" s="257" t="str">
        <f t="shared" si="4"/>
        <v/>
      </c>
      <c r="G158" s="257" t="str">
        <f t="shared" si="5"/>
        <v/>
      </c>
    </row>
    <row r="159" spans="1:7" s="244" customFormat="1" ht="14.25">
      <c r="A159" s="261" t="s">
        <v>273</v>
      </c>
      <c r="B159" s="262" t="s">
        <v>64</v>
      </c>
      <c r="C159" s="274"/>
      <c r="D159" s="274"/>
      <c r="E159" s="274"/>
      <c r="F159" s="257" t="str">
        <f t="shared" si="4"/>
        <v/>
      </c>
      <c r="G159" s="257" t="str">
        <f t="shared" si="5"/>
        <v/>
      </c>
    </row>
    <row r="160" spans="1:7" s="244" customFormat="1" ht="14.25">
      <c r="A160" s="261" t="s">
        <v>274</v>
      </c>
      <c r="B160" s="262" t="s">
        <v>51</v>
      </c>
      <c r="C160" s="263"/>
      <c r="D160" s="263"/>
      <c r="E160" s="263"/>
      <c r="F160" s="257" t="str">
        <f t="shared" si="4"/>
        <v/>
      </c>
      <c r="G160" s="257" t="str">
        <f t="shared" si="5"/>
        <v/>
      </c>
    </row>
    <row r="161" spans="1:7" s="244" customFormat="1" ht="14.25">
      <c r="A161" s="261" t="s">
        <v>275</v>
      </c>
      <c r="B161" s="262" t="s">
        <v>276</v>
      </c>
      <c r="C161" s="263"/>
      <c r="D161" s="263"/>
      <c r="E161" s="263"/>
      <c r="F161" s="257" t="str">
        <f t="shared" si="4"/>
        <v/>
      </c>
      <c r="G161" s="257" t="str">
        <f t="shared" si="5"/>
        <v/>
      </c>
    </row>
    <row r="162" spans="1:7" s="244" customFormat="1" ht="14.25">
      <c r="A162" s="258" t="s">
        <v>277</v>
      </c>
      <c r="B162" s="267" t="s">
        <v>278</v>
      </c>
      <c r="C162" s="260">
        <f>SUM(C163:C168)</f>
        <v>90</v>
      </c>
      <c r="D162" s="260">
        <f>SUM(D163:D168)</f>
        <v>140</v>
      </c>
      <c r="E162" s="260">
        <v>110</v>
      </c>
      <c r="F162" s="257">
        <f t="shared" si="4"/>
        <v>122.2</v>
      </c>
      <c r="G162" s="257">
        <f t="shared" si="5"/>
        <v>78.599999999999994</v>
      </c>
    </row>
    <row r="163" spans="1:7" s="244" customFormat="1" ht="14.25">
      <c r="A163" s="261" t="s">
        <v>279</v>
      </c>
      <c r="B163" s="264" t="s">
        <v>33</v>
      </c>
      <c r="C163" s="263"/>
      <c r="D163" s="263"/>
      <c r="E163" s="263"/>
      <c r="F163" s="257" t="str">
        <f t="shared" si="4"/>
        <v/>
      </c>
      <c r="G163" s="257" t="str">
        <f t="shared" si="5"/>
        <v/>
      </c>
    </row>
    <row r="164" spans="1:7" s="244" customFormat="1" ht="14.25">
      <c r="A164" s="261" t="s">
        <v>280</v>
      </c>
      <c r="B164" s="264" t="s">
        <v>35</v>
      </c>
      <c r="C164" s="263"/>
      <c r="D164" s="263">
        <v>2</v>
      </c>
      <c r="E164" s="263">
        <v>5</v>
      </c>
      <c r="F164" s="257" t="str">
        <f t="shared" si="4"/>
        <v/>
      </c>
      <c r="G164" s="257">
        <f t="shared" si="5"/>
        <v>250</v>
      </c>
    </row>
    <row r="165" spans="1:7" s="244" customFormat="1" ht="14.25">
      <c r="A165" s="261" t="s">
        <v>281</v>
      </c>
      <c r="B165" s="262" t="s">
        <v>37</v>
      </c>
      <c r="C165" s="263"/>
      <c r="D165" s="263"/>
      <c r="E165" s="263"/>
      <c r="F165" s="257" t="str">
        <f t="shared" si="4"/>
        <v/>
      </c>
      <c r="G165" s="257" t="str">
        <f t="shared" si="5"/>
        <v/>
      </c>
    </row>
    <row r="166" spans="1:7" s="244" customFormat="1" ht="14.25">
      <c r="A166" s="261" t="s">
        <v>282</v>
      </c>
      <c r="B166" s="262" t="s">
        <v>283</v>
      </c>
      <c r="C166" s="263">
        <v>90</v>
      </c>
      <c r="D166" s="263">
        <v>138</v>
      </c>
      <c r="E166" s="263">
        <v>100</v>
      </c>
      <c r="F166" s="257">
        <f t="shared" si="4"/>
        <v>111.1</v>
      </c>
      <c r="G166" s="257">
        <f t="shared" si="5"/>
        <v>72.5</v>
      </c>
    </row>
    <row r="167" spans="1:7" s="244" customFormat="1" ht="14.25">
      <c r="A167" s="261" t="s">
        <v>284</v>
      </c>
      <c r="B167" s="264" t="s">
        <v>51</v>
      </c>
      <c r="C167" s="263"/>
      <c r="D167" s="263"/>
      <c r="E167" s="263">
        <v>5</v>
      </c>
      <c r="F167" s="257" t="str">
        <f t="shared" si="4"/>
        <v/>
      </c>
      <c r="G167" s="257" t="str">
        <f t="shared" si="5"/>
        <v/>
      </c>
    </row>
    <row r="168" spans="1:7" s="244" customFormat="1" ht="14.25">
      <c r="A168" s="261" t="s">
        <v>285</v>
      </c>
      <c r="B168" s="264" t="s">
        <v>286</v>
      </c>
      <c r="C168" s="263"/>
      <c r="D168" s="263"/>
      <c r="E168" s="263"/>
      <c r="F168" s="257" t="str">
        <f t="shared" si="4"/>
        <v/>
      </c>
      <c r="G168" s="257" t="str">
        <f t="shared" si="5"/>
        <v/>
      </c>
    </row>
    <row r="169" spans="1:7" s="244" customFormat="1" ht="14.25">
      <c r="A169" s="258" t="s">
        <v>287</v>
      </c>
      <c r="B169" s="267" t="s">
        <v>288</v>
      </c>
      <c r="C169" s="260">
        <f>SUM(C170:C175)</f>
        <v>4717</v>
      </c>
      <c r="D169" s="260">
        <f>SUM(D170:D175)</f>
        <v>4178</v>
      </c>
      <c r="E169" s="260">
        <v>4657</v>
      </c>
      <c r="F169" s="257">
        <f t="shared" si="4"/>
        <v>98.7</v>
      </c>
      <c r="G169" s="257">
        <f t="shared" si="5"/>
        <v>111.5</v>
      </c>
    </row>
    <row r="170" spans="1:7" s="244" customFormat="1" ht="14.25">
      <c r="A170" s="261" t="s">
        <v>289</v>
      </c>
      <c r="B170" s="264" t="s">
        <v>33</v>
      </c>
      <c r="C170" s="263">
        <v>1667</v>
      </c>
      <c r="D170" s="263">
        <v>1157</v>
      </c>
      <c r="E170" s="263">
        <v>1655</v>
      </c>
      <c r="F170" s="257">
        <f t="shared" si="4"/>
        <v>99.3</v>
      </c>
      <c r="G170" s="257">
        <f t="shared" si="5"/>
        <v>143</v>
      </c>
    </row>
    <row r="171" spans="1:7" s="244" customFormat="1" ht="14.25">
      <c r="A171" s="261" t="s">
        <v>290</v>
      </c>
      <c r="B171" s="262" t="s">
        <v>35</v>
      </c>
      <c r="C171" s="263">
        <v>534</v>
      </c>
      <c r="D171" s="263">
        <v>1260</v>
      </c>
      <c r="E171" s="263">
        <v>1300</v>
      </c>
      <c r="F171" s="257">
        <f t="shared" si="4"/>
        <v>243.4</v>
      </c>
      <c r="G171" s="257">
        <f t="shared" si="5"/>
        <v>103.2</v>
      </c>
    </row>
    <row r="172" spans="1:7" s="244" customFormat="1" ht="14.25">
      <c r="A172" s="261" t="s">
        <v>291</v>
      </c>
      <c r="B172" s="262" t="s">
        <v>37</v>
      </c>
      <c r="C172" s="263">
        <v>70</v>
      </c>
      <c r="D172" s="263"/>
      <c r="E172" s="263"/>
      <c r="F172" s="257">
        <f t="shared" si="4"/>
        <v>0</v>
      </c>
      <c r="G172" s="257" t="str">
        <f t="shared" si="5"/>
        <v/>
      </c>
    </row>
    <row r="173" spans="1:7" s="244" customFormat="1" ht="14.25">
      <c r="A173" s="261" t="s">
        <v>292</v>
      </c>
      <c r="B173" s="262" t="s">
        <v>293</v>
      </c>
      <c r="C173" s="263">
        <v>864</v>
      </c>
      <c r="D173" s="263">
        <v>147</v>
      </c>
      <c r="E173" s="263">
        <v>96</v>
      </c>
      <c r="F173" s="257">
        <f t="shared" si="4"/>
        <v>11.1</v>
      </c>
      <c r="G173" s="257">
        <f t="shared" si="5"/>
        <v>65.3</v>
      </c>
    </row>
    <row r="174" spans="1:7" s="244" customFormat="1" ht="14.25">
      <c r="A174" s="261" t="s">
        <v>294</v>
      </c>
      <c r="B174" s="264" t="s">
        <v>51</v>
      </c>
      <c r="C174" s="263">
        <v>50</v>
      </c>
      <c r="D174" s="263">
        <v>36</v>
      </c>
      <c r="E174" s="263">
        <v>20</v>
      </c>
      <c r="F174" s="257">
        <f t="shared" si="4"/>
        <v>40</v>
      </c>
      <c r="G174" s="257">
        <f t="shared" si="5"/>
        <v>55.6</v>
      </c>
    </row>
    <row r="175" spans="1:7" s="244" customFormat="1" ht="14.25">
      <c r="A175" s="261" t="s">
        <v>295</v>
      </c>
      <c r="B175" s="264" t="s">
        <v>296</v>
      </c>
      <c r="C175" s="263">
        <v>1532</v>
      </c>
      <c r="D175" s="263">
        <v>1578</v>
      </c>
      <c r="E175" s="263">
        <v>1586</v>
      </c>
      <c r="F175" s="257">
        <f t="shared" si="4"/>
        <v>103.5</v>
      </c>
      <c r="G175" s="257">
        <f t="shared" si="5"/>
        <v>100.5</v>
      </c>
    </row>
    <row r="176" spans="1:7" s="244" customFormat="1" ht="14.25">
      <c r="A176" s="258" t="s">
        <v>297</v>
      </c>
      <c r="B176" s="267" t="s">
        <v>298</v>
      </c>
      <c r="C176" s="260">
        <f>SUM(C177:C182)</f>
        <v>2091</v>
      </c>
      <c r="D176" s="260">
        <f>SUM(D177:D182)</f>
        <v>1233</v>
      </c>
      <c r="E176" s="260">
        <v>1348</v>
      </c>
      <c r="F176" s="257">
        <f t="shared" si="4"/>
        <v>64.5</v>
      </c>
      <c r="G176" s="257">
        <f t="shared" si="5"/>
        <v>109.3</v>
      </c>
    </row>
    <row r="177" spans="1:7" s="244" customFormat="1" ht="14.25">
      <c r="A177" s="261" t="s">
        <v>299</v>
      </c>
      <c r="B177" s="262" t="s">
        <v>33</v>
      </c>
      <c r="C177" s="263">
        <v>489</v>
      </c>
      <c r="D177" s="263">
        <v>397</v>
      </c>
      <c r="E177" s="263">
        <v>422</v>
      </c>
      <c r="F177" s="257">
        <f t="shared" si="4"/>
        <v>86.3</v>
      </c>
      <c r="G177" s="257">
        <f t="shared" si="5"/>
        <v>106.3</v>
      </c>
    </row>
    <row r="178" spans="1:7" s="244" customFormat="1" ht="14.25">
      <c r="A178" s="261" t="s">
        <v>300</v>
      </c>
      <c r="B178" s="262" t="s">
        <v>35</v>
      </c>
      <c r="C178" s="263">
        <v>165</v>
      </c>
      <c r="D178" s="263">
        <v>241</v>
      </c>
      <c r="E178" s="263">
        <v>271</v>
      </c>
      <c r="F178" s="257">
        <f t="shared" si="4"/>
        <v>164.2</v>
      </c>
      <c r="G178" s="257">
        <f t="shared" si="5"/>
        <v>112.4</v>
      </c>
    </row>
    <row r="179" spans="1:7" s="244" customFormat="1" ht="14.25">
      <c r="A179" s="261" t="s">
        <v>301</v>
      </c>
      <c r="B179" s="262" t="s">
        <v>37</v>
      </c>
      <c r="C179" s="263"/>
      <c r="D179" s="263"/>
      <c r="E179" s="263"/>
      <c r="F179" s="257" t="str">
        <f t="shared" si="4"/>
        <v/>
      </c>
      <c r="G179" s="257" t="str">
        <f t="shared" si="5"/>
        <v/>
      </c>
    </row>
    <row r="180" spans="1:7" s="244" customFormat="1" ht="14.25">
      <c r="A180" s="261" t="s">
        <v>302</v>
      </c>
      <c r="B180" s="262" t="s">
        <v>303</v>
      </c>
      <c r="C180" s="263"/>
      <c r="D180" s="263"/>
      <c r="E180" s="263"/>
      <c r="F180" s="257" t="str">
        <f t="shared" si="4"/>
        <v/>
      </c>
      <c r="G180" s="257" t="str">
        <f t="shared" si="5"/>
        <v/>
      </c>
    </row>
    <row r="181" spans="1:7" s="244" customFormat="1" ht="14.25">
      <c r="A181" s="261" t="s">
        <v>304</v>
      </c>
      <c r="B181" s="262" t="s">
        <v>51</v>
      </c>
      <c r="C181" s="263"/>
      <c r="D181" s="263"/>
      <c r="E181" s="263"/>
      <c r="F181" s="257" t="str">
        <f t="shared" si="4"/>
        <v/>
      </c>
      <c r="G181" s="257" t="str">
        <f t="shared" si="5"/>
        <v/>
      </c>
    </row>
    <row r="182" spans="1:7" s="244" customFormat="1" ht="14.25">
      <c r="A182" s="261" t="s">
        <v>305</v>
      </c>
      <c r="B182" s="264" t="s">
        <v>306</v>
      </c>
      <c r="C182" s="263">
        <v>1437</v>
      </c>
      <c r="D182" s="263">
        <v>595</v>
      </c>
      <c r="E182" s="263">
        <v>655</v>
      </c>
      <c r="F182" s="257">
        <f t="shared" si="4"/>
        <v>45.6</v>
      </c>
      <c r="G182" s="257">
        <f t="shared" si="5"/>
        <v>110.1</v>
      </c>
    </row>
    <row r="183" spans="1:7" s="244" customFormat="1" ht="14.25">
      <c r="A183" s="258" t="s">
        <v>307</v>
      </c>
      <c r="B183" s="267" t="s">
        <v>308</v>
      </c>
      <c r="C183" s="260">
        <f>SUM(C184:C189)</f>
        <v>1039</v>
      </c>
      <c r="D183" s="260">
        <f>SUM(D184:D189)</f>
        <v>668</v>
      </c>
      <c r="E183" s="260">
        <v>857</v>
      </c>
      <c r="F183" s="257">
        <f t="shared" si="4"/>
        <v>82.5</v>
      </c>
      <c r="G183" s="257">
        <f t="shared" si="5"/>
        <v>128.30000000000001</v>
      </c>
    </row>
    <row r="184" spans="1:7" s="244" customFormat="1" ht="14.25">
      <c r="A184" s="261" t="s">
        <v>309</v>
      </c>
      <c r="B184" s="265" t="s">
        <v>33</v>
      </c>
      <c r="C184" s="263">
        <v>547</v>
      </c>
      <c r="D184" s="263">
        <v>233</v>
      </c>
      <c r="E184" s="263">
        <v>346</v>
      </c>
      <c r="F184" s="257">
        <f t="shared" si="4"/>
        <v>63.3</v>
      </c>
      <c r="G184" s="257">
        <f t="shared" si="5"/>
        <v>148.5</v>
      </c>
    </row>
    <row r="185" spans="1:7" s="244" customFormat="1" ht="14.25">
      <c r="A185" s="261" t="s">
        <v>310</v>
      </c>
      <c r="B185" s="262" t="s">
        <v>35</v>
      </c>
      <c r="C185" s="263">
        <v>135</v>
      </c>
      <c r="D185" s="263">
        <v>356</v>
      </c>
      <c r="E185" s="263">
        <v>402</v>
      </c>
      <c r="F185" s="257">
        <f t="shared" si="4"/>
        <v>297.8</v>
      </c>
      <c r="G185" s="257">
        <f t="shared" si="5"/>
        <v>112.9</v>
      </c>
    </row>
    <row r="186" spans="1:7" s="244" customFormat="1" ht="14.25">
      <c r="A186" s="261" t="s">
        <v>311</v>
      </c>
      <c r="B186" s="262" t="s">
        <v>37</v>
      </c>
      <c r="C186" s="263"/>
      <c r="D186" s="263"/>
      <c r="E186" s="263">
        <v>10</v>
      </c>
      <c r="F186" s="257" t="str">
        <f t="shared" si="4"/>
        <v/>
      </c>
      <c r="G186" s="257" t="str">
        <f t="shared" si="5"/>
        <v/>
      </c>
    </row>
    <row r="187" spans="1:7" s="244" customFormat="1" ht="14.25">
      <c r="A187" s="261" t="s">
        <v>312</v>
      </c>
      <c r="B187" s="262" t="s">
        <v>313</v>
      </c>
      <c r="C187" s="263"/>
      <c r="D187" s="263"/>
      <c r="E187" s="263"/>
      <c r="F187" s="257" t="str">
        <f t="shared" si="4"/>
        <v/>
      </c>
      <c r="G187" s="257" t="str">
        <f t="shared" si="5"/>
        <v/>
      </c>
    </row>
    <row r="188" spans="1:7" s="244" customFormat="1" ht="14.25">
      <c r="A188" s="261" t="s">
        <v>314</v>
      </c>
      <c r="B188" s="262" t="s">
        <v>51</v>
      </c>
      <c r="C188" s="263"/>
      <c r="D188" s="263"/>
      <c r="E188" s="263"/>
      <c r="F188" s="257" t="str">
        <f t="shared" si="4"/>
        <v/>
      </c>
      <c r="G188" s="257" t="str">
        <f t="shared" si="5"/>
        <v/>
      </c>
    </row>
    <row r="189" spans="1:7" s="244" customFormat="1" ht="14.25">
      <c r="A189" s="261" t="s">
        <v>315</v>
      </c>
      <c r="B189" s="264" t="s">
        <v>316</v>
      </c>
      <c r="C189" s="263">
        <v>357</v>
      </c>
      <c r="D189" s="263">
        <v>79</v>
      </c>
      <c r="E189" s="263">
        <v>99</v>
      </c>
      <c r="F189" s="257">
        <f t="shared" si="4"/>
        <v>27.7</v>
      </c>
      <c r="G189" s="257">
        <f t="shared" si="5"/>
        <v>125.3</v>
      </c>
    </row>
    <row r="190" spans="1:7" s="299" customFormat="1" ht="14.25">
      <c r="A190" s="301" t="s">
        <v>317</v>
      </c>
      <c r="B190" s="267" t="s">
        <v>318</v>
      </c>
      <c r="C190" s="276">
        <f>SUM(C191:C197)</f>
        <v>250</v>
      </c>
      <c r="D190" s="276">
        <f>SUM(D191:D197)</f>
        <v>417</v>
      </c>
      <c r="E190" s="276">
        <v>450</v>
      </c>
      <c r="F190" s="302">
        <f t="shared" si="4"/>
        <v>180</v>
      </c>
      <c r="G190" s="302">
        <f t="shared" si="5"/>
        <v>107.9</v>
      </c>
    </row>
    <row r="191" spans="1:7" s="244" customFormat="1" ht="14.25">
      <c r="A191" s="261" t="s">
        <v>319</v>
      </c>
      <c r="B191" s="264" t="s">
        <v>33</v>
      </c>
      <c r="C191" s="263">
        <v>86</v>
      </c>
      <c r="D191" s="263">
        <v>120</v>
      </c>
      <c r="E191" s="263">
        <v>142</v>
      </c>
      <c r="F191" s="257">
        <f t="shared" si="4"/>
        <v>165.1</v>
      </c>
      <c r="G191" s="257">
        <f t="shared" si="5"/>
        <v>118.3</v>
      </c>
    </row>
    <row r="192" spans="1:7" s="244" customFormat="1" ht="14.25">
      <c r="A192" s="261" t="s">
        <v>320</v>
      </c>
      <c r="B192" s="262" t="s">
        <v>35</v>
      </c>
      <c r="C192" s="263">
        <v>100</v>
      </c>
      <c r="D192" s="263">
        <v>201</v>
      </c>
      <c r="E192" s="263">
        <v>187</v>
      </c>
      <c r="F192" s="257">
        <f t="shared" si="4"/>
        <v>187</v>
      </c>
      <c r="G192" s="257">
        <f t="shared" si="5"/>
        <v>93</v>
      </c>
    </row>
    <row r="193" spans="1:7" s="244" customFormat="1" ht="14.25">
      <c r="A193" s="261" t="s">
        <v>321</v>
      </c>
      <c r="B193" s="262" t="s">
        <v>37</v>
      </c>
      <c r="C193" s="263"/>
      <c r="D193" s="263"/>
      <c r="E193" s="263">
        <v>11</v>
      </c>
      <c r="F193" s="257" t="str">
        <f t="shared" si="4"/>
        <v/>
      </c>
      <c r="G193" s="257" t="str">
        <f t="shared" si="5"/>
        <v/>
      </c>
    </row>
    <row r="194" spans="1:7" s="244" customFormat="1" ht="14.25">
      <c r="A194" s="261" t="s">
        <v>322</v>
      </c>
      <c r="B194" s="262" t="s">
        <v>323</v>
      </c>
      <c r="C194" s="263">
        <v>64</v>
      </c>
      <c r="D194" s="263">
        <v>37</v>
      </c>
      <c r="E194" s="263">
        <v>50</v>
      </c>
      <c r="F194" s="257">
        <f t="shared" si="4"/>
        <v>78.099999999999994</v>
      </c>
      <c r="G194" s="257">
        <f t="shared" si="5"/>
        <v>135.1</v>
      </c>
    </row>
    <row r="195" spans="1:7" s="244" customFormat="1" ht="14.25">
      <c r="A195" s="261" t="s">
        <v>324</v>
      </c>
      <c r="B195" s="262" t="s">
        <v>325</v>
      </c>
      <c r="C195" s="263"/>
      <c r="D195" s="263"/>
      <c r="E195" s="263"/>
      <c r="F195" s="257" t="str">
        <f t="shared" si="4"/>
        <v/>
      </c>
      <c r="G195" s="257" t="str">
        <f t="shared" si="5"/>
        <v/>
      </c>
    </row>
    <row r="196" spans="1:7" s="244" customFormat="1" ht="14.25">
      <c r="A196" s="261" t="s">
        <v>326</v>
      </c>
      <c r="B196" s="262" t="s">
        <v>51</v>
      </c>
      <c r="C196" s="274"/>
      <c r="D196" s="274"/>
      <c r="E196" s="274"/>
      <c r="F196" s="257" t="str">
        <f t="shared" si="4"/>
        <v/>
      </c>
      <c r="G196" s="257" t="str">
        <f t="shared" si="5"/>
        <v/>
      </c>
    </row>
    <row r="197" spans="1:7" s="244" customFormat="1" ht="14.25">
      <c r="A197" s="261" t="s">
        <v>327</v>
      </c>
      <c r="B197" s="264" t="s">
        <v>328</v>
      </c>
      <c r="C197" s="274"/>
      <c r="D197" s="263">
        <v>59</v>
      </c>
      <c r="E197" s="274">
        <v>60</v>
      </c>
      <c r="F197" s="257" t="str">
        <f t="shared" si="4"/>
        <v/>
      </c>
      <c r="G197" s="257">
        <f t="shared" si="5"/>
        <v>101.7</v>
      </c>
    </row>
    <row r="198" spans="1:7" s="244" customFormat="1" ht="14.25">
      <c r="A198" s="258" t="s">
        <v>329</v>
      </c>
      <c r="B198" s="267" t="s">
        <v>330</v>
      </c>
      <c r="C198" s="260"/>
      <c r="D198" s="260"/>
      <c r="E198" s="260">
        <f>SUM(E199:E203)</f>
        <v>0</v>
      </c>
      <c r="F198" s="257" t="str">
        <f t="shared" ref="F198:F203" si="6">IF(C198=0,"",ROUND(E198/C198*100,1))</f>
        <v/>
      </c>
      <c r="G198" s="257" t="str">
        <f t="shared" ref="G198:G203" si="7">IF(D198=0,"",ROUND(E198/D198*100,1))</f>
        <v/>
      </c>
    </row>
    <row r="199" spans="1:7" s="244" customFormat="1" ht="14.25">
      <c r="A199" s="261" t="s">
        <v>331</v>
      </c>
      <c r="B199" s="264" t="s">
        <v>33</v>
      </c>
      <c r="C199" s="263"/>
      <c r="D199" s="263"/>
      <c r="E199" s="263"/>
      <c r="F199" s="257" t="str">
        <f t="shared" si="6"/>
        <v/>
      </c>
      <c r="G199" s="257" t="str">
        <f t="shared" si="7"/>
        <v/>
      </c>
    </row>
    <row r="200" spans="1:7" s="244" customFormat="1" ht="14.25">
      <c r="A200" s="261" t="s">
        <v>332</v>
      </c>
      <c r="B200" s="265" t="s">
        <v>35</v>
      </c>
      <c r="C200" s="263"/>
      <c r="D200" s="263"/>
      <c r="E200" s="263"/>
      <c r="F200" s="257" t="str">
        <f t="shared" si="6"/>
        <v/>
      </c>
      <c r="G200" s="257" t="str">
        <f t="shared" si="7"/>
        <v/>
      </c>
    </row>
    <row r="201" spans="1:7" s="244" customFormat="1" ht="14.25">
      <c r="A201" s="261" t="s">
        <v>333</v>
      </c>
      <c r="B201" s="262" t="s">
        <v>37</v>
      </c>
      <c r="C201" s="277"/>
      <c r="D201" s="277"/>
      <c r="E201" s="277"/>
      <c r="F201" s="257" t="str">
        <f t="shared" si="6"/>
        <v/>
      </c>
      <c r="G201" s="257" t="str">
        <f t="shared" si="7"/>
        <v/>
      </c>
    </row>
    <row r="202" spans="1:7" s="244" customFormat="1" ht="14.25">
      <c r="A202" s="261" t="s">
        <v>334</v>
      </c>
      <c r="B202" s="262" t="s">
        <v>51</v>
      </c>
      <c r="C202" s="277"/>
      <c r="D202" s="277"/>
      <c r="E202" s="277"/>
      <c r="F202" s="257" t="str">
        <f t="shared" si="6"/>
        <v/>
      </c>
      <c r="G202" s="257" t="str">
        <f t="shared" si="7"/>
        <v/>
      </c>
    </row>
    <row r="203" spans="1:7" s="244" customFormat="1" ht="14.25">
      <c r="A203" s="261" t="s">
        <v>335</v>
      </c>
      <c r="B203" s="262" t="s">
        <v>336</v>
      </c>
      <c r="C203" s="277"/>
      <c r="D203" s="277"/>
      <c r="E203" s="277"/>
      <c r="F203" s="257" t="str">
        <f t="shared" si="6"/>
        <v/>
      </c>
      <c r="G203" s="257" t="str">
        <f t="shared" si="7"/>
        <v/>
      </c>
    </row>
    <row r="204" spans="1:7" s="244" customFormat="1" ht="14.25">
      <c r="A204" s="258" t="s">
        <v>337</v>
      </c>
      <c r="B204" s="267" t="s">
        <v>338</v>
      </c>
      <c r="C204" s="279">
        <f>SUM(C205:C209)</f>
        <v>200</v>
      </c>
      <c r="D204" s="279">
        <f>SUM(D205:D209)</f>
        <v>198</v>
      </c>
      <c r="E204" s="279"/>
      <c r="F204" s="257"/>
      <c r="G204" s="257"/>
    </row>
    <row r="205" spans="1:7" s="244" customFormat="1" ht="14.25">
      <c r="A205" s="261" t="s">
        <v>339</v>
      </c>
      <c r="B205" s="264" t="s">
        <v>33</v>
      </c>
      <c r="C205" s="277"/>
      <c r="D205" s="277">
        <v>17</v>
      </c>
      <c r="E205" s="277"/>
      <c r="F205" s="257"/>
      <c r="G205" s="257"/>
    </row>
    <row r="206" spans="1:7" s="244" customFormat="1" ht="14.25">
      <c r="A206" s="261" t="s">
        <v>340</v>
      </c>
      <c r="B206" s="264" t="s">
        <v>35</v>
      </c>
      <c r="C206" s="277"/>
      <c r="D206" s="277"/>
      <c r="E206" s="277"/>
      <c r="F206" s="257"/>
      <c r="G206" s="257"/>
    </row>
    <row r="207" spans="1:7" s="244" customFormat="1" ht="14.25">
      <c r="A207" s="261" t="s">
        <v>341</v>
      </c>
      <c r="B207" s="262" t="s">
        <v>37</v>
      </c>
      <c r="C207" s="277"/>
      <c r="D207" s="277"/>
      <c r="E207" s="277"/>
      <c r="F207" s="257"/>
      <c r="G207" s="257"/>
    </row>
    <row r="208" spans="1:7" s="244" customFormat="1" ht="14.25">
      <c r="A208" s="261" t="s">
        <v>342</v>
      </c>
      <c r="B208" s="262" t="s">
        <v>51</v>
      </c>
      <c r="C208" s="277"/>
      <c r="D208" s="277"/>
      <c r="E208" s="277"/>
      <c r="F208" s="257"/>
      <c r="G208" s="257"/>
    </row>
    <row r="209" spans="1:7" s="244" customFormat="1" ht="14.25">
      <c r="A209" s="261" t="s">
        <v>343</v>
      </c>
      <c r="B209" s="262" t="s">
        <v>344</v>
      </c>
      <c r="C209" s="277">
        <v>200</v>
      </c>
      <c r="D209" s="277">
        <v>181</v>
      </c>
      <c r="E209" s="277"/>
      <c r="F209" s="257"/>
      <c r="G209" s="257"/>
    </row>
    <row r="210" spans="1:7" s="244" customFormat="1" ht="14.25">
      <c r="A210" s="258" t="s">
        <v>345</v>
      </c>
      <c r="B210" s="259" t="s">
        <v>346</v>
      </c>
      <c r="C210" s="279"/>
      <c r="D210" s="279">
        <f>SUM(D211:D216)</f>
        <v>10</v>
      </c>
      <c r="E210" s="279">
        <f>SUM(E211:E216)</f>
        <v>0</v>
      </c>
      <c r="F210" s="257"/>
      <c r="G210" s="257"/>
    </row>
    <row r="211" spans="1:7" s="244" customFormat="1" ht="14.25">
      <c r="A211" s="261" t="s">
        <v>347</v>
      </c>
      <c r="B211" s="262" t="s">
        <v>33</v>
      </c>
      <c r="C211" s="277"/>
      <c r="D211" s="277">
        <v>10</v>
      </c>
      <c r="E211" s="277"/>
      <c r="F211" s="257"/>
      <c r="G211" s="257"/>
    </row>
    <row r="212" spans="1:7" s="244" customFormat="1" ht="14.25">
      <c r="A212" s="261" t="s">
        <v>348</v>
      </c>
      <c r="B212" s="262" t="s">
        <v>35</v>
      </c>
      <c r="C212" s="277"/>
      <c r="D212" s="277"/>
      <c r="E212" s="277"/>
      <c r="F212" s="257" t="str">
        <f t="shared" ref="F212:F231" si="8">IF(C212=0,"",ROUND(E212/C212*100,1))</f>
        <v/>
      </c>
      <c r="G212" s="257" t="str">
        <f t="shared" ref="G212:G224" si="9">IF(D212=0,"",ROUND(E212/D212*100,1))</f>
        <v/>
      </c>
    </row>
    <row r="213" spans="1:7" s="244" customFormat="1" ht="14.25">
      <c r="A213" s="261" t="s">
        <v>349</v>
      </c>
      <c r="B213" s="262" t="s">
        <v>37</v>
      </c>
      <c r="C213" s="277"/>
      <c r="D213" s="277"/>
      <c r="E213" s="277"/>
      <c r="F213" s="257" t="str">
        <f t="shared" si="8"/>
        <v/>
      </c>
      <c r="G213" s="257" t="str">
        <f t="shared" si="9"/>
        <v/>
      </c>
    </row>
    <row r="214" spans="1:7" s="244" customFormat="1" ht="14.25">
      <c r="A214" s="261" t="s">
        <v>350</v>
      </c>
      <c r="B214" s="262" t="s">
        <v>351</v>
      </c>
      <c r="C214" s="277"/>
      <c r="D214" s="277"/>
      <c r="E214" s="277"/>
      <c r="F214" s="257" t="str">
        <f t="shared" si="8"/>
        <v/>
      </c>
      <c r="G214" s="257" t="str">
        <f t="shared" si="9"/>
        <v/>
      </c>
    </row>
    <row r="215" spans="1:7" s="244" customFormat="1" ht="14.25">
      <c r="A215" s="261" t="s">
        <v>352</v>
      </c>
      <c r="B215" s="262" t="s">
        <v>51</v>
      </c>
      <c r="C215" s="277"/>
      <c r="D215" s="277"/>
      <c r="E215" s="277"/>
      <c r="F215" s="257" t="str">
        <f t="shared" si="8"/>
        <v/>
      </c>
      <c r="G215" s="257" t="str">
        <f t="shared" si="9"/>
        <v/>
      </c>
    </row>
    <row r="216" spans="1:7" s="244" customFormat="1" ht="14.25">
      <c r="A216" s="261" t="s">
        <v>353</v>
      </c>
      <c r="B216" s="262" t="s">
        <v>354</v>
      </c>
      <c r="C216" s="277"/>
      <c r="D216" s="277"/>
      <c r="E216" s="277"/>
      <c r="F216" s="257" t="str">
        <f t="shared" si="8"/>
        <v/>
      </c>
      <c r="G216" s="257" t="str">
        <f t="shared" si="9"/>
        <v/>
      </c>
    </row>
    <row r="217" spans="1:7" s="244" customFormat="1" ht="14.25">
      <c r="A217" s="258" t="s">
        <v>355</v>
      </c>
      <c r="B217" s="259" t="s">
        <v>356</v>
      </c>
      <c r="C217" s="279">
        <f>SUM(C218:C231)</f>
        <v>2410</v>
      </c>
      <c r="D217" s="279">
        <f>SUM(D218:D231)</f>
        <v>1863</v>
      </c>
      <c r="E217" s="279">
        <v>2725</v>
      </c>
      <c r="F217" s="257">
        <f t="shared" si="8"/>
        <v>113.1</v>
      </c>
      <c r="G217" s="257">
        <f t="shared" si="9"/>
        <v>146.30000000000001</v>
      </c>
    </row>
    <row r="218" spans="1:7" s="244" customFormat="1" ht="14.25">
      <c r="A218" s="261" t="s">
        <v>357</v>
      </c>
      <c r="B218" s="262" t="s">
        <v>33</v>
      </c>
      <c r="C218" s="263">
        <v>960</v>
      </c>
      <c r="D218" s="263">
        <v>1284</v>
      </c>
      <c r="E218" s="263">
        <v>1263</v>
      </c>
      <c r="F218" s="257">
        <f t="shared" si="8"/>
        <v>131.6</v>
      </c>
      <c r="G218" s="257">
        <f t="shared" si="9"/>
        <v>98.4</v>
      </c>
    </row>
    <row r="219" spans="1:7" s="244" customFormat="1" ht="14.25">
      <c r="A219" s="261" t="s">
        <v>358</v>
      </c>
      <c r="B219" s="262" t="s">
        <v>35</v>
      </c>
      <c r="C219" s="263">
        <v>420</v>
      </c>
      <c r="D219" s="263">
        <v>556</v>
      </c>
      <c r="E219" s="263">
        <v>418</v>
      </c>
      <c r="F219" s="257">
        <f t="shared" si="8"/>
        <v>99.5</v>
      </c>
      <c r="G219" s="257">
        <f t="shared" si="9"/>
        <v>75.2</v>
      </c>
    </row>
    <row r="220" spans="1:7" s="244" customFormat="1" ht="14.25">
      <c r="A220" s="261" t="s">
        <v>359</v>
      </c>
      <c r="B220" s="262" t="s">
        <v>37</v>
      </c>
      <c r="C220" s="263"/>
      <c r="D220" s="263"/>
      <c r="E220" s="263"/>
      <c r="F220" s="257" t="str">
        <f t="shared" si="8"/>
        <v/>
      </c>
      <c r="G220" s="257" t="str">
        <f t="shared" si="9"/>
        <v/>
      </c>
    </row>
    <row r="221" spans="1:7" s="244" customFormat="1" ht="14.25">
      <c r="A221" s="261" t="s">
        <v>360</v>
      </c>
      <c r="B221" s="262" t="s">
        <v>361</v>
      </c>
      <c r="C221" s="263"/>
      <c r="D221" s="263"/>
      <c r="E221" s="263"/>
      <c r="F221" s="257" t="str">
        <f t="shared" si="8"/>
        <v/>
      </c>
      <c r="G221" s="257" t="str">
        <f t="shared" si="9"/>
        <v/>
      </c>
    </row>
    <row r="222" spans="1:7" s="244" customFormat="1" ht="14.25">
      <c r="A222" s="261" t="s">
        <v>362</v>
      </c>
      <c r="B222" s="262" t="s">
        <v>363</v>
      </c>
      <c r="C222" s="263"/>
      <c r="D222" s="263">
        <v>19</v>
      </c>
      <c r="E222" s="263">
        <v>10</v>
      </c>
      <c r="F222" s="257" t="str">
        <f t="shared" si="8"/>
        <v/>
      </c>
      <c r="G222" s="257">
        <f t="shared" si="9"/>
        <v>52.6</v>
      </c>
    </row>
    <row r="223" spans="1:7" s="244" customFormat="1" ht="14.25">
      <c r="A223" s="261" t="s">
        <v>364</v>
      </c>
      <c r="B223" s="262" t="s">
        <v>134</v>
      </c>
      <c r="C223" s="263"/>
      <c r="D223" s="263"/>
      <c r="E223" s="263"/>
      <c r="F223" s="257" t="str">
        <f t="shared" si="8"/>
        <v/>
      </c>
      <c r="G223" s="257" t="str">
        <f t="shared" si="9"/>
        <v/>
      </c>
    </row>
    <row r="224" spans="1:7" s="244" customFormat="1" ht="14.25">
      <c r="A224" s="261" t="s">
        <v>365</v>
      </c>
      <c r="B224" s="262" t="s">
        <v>366</v>
      </c>
      <c r="C224" s="263"/>
      <c r="D224" s="263"/>
      <c r="E224" s="263"/>
      <c r="F224" s="257" t="str">
        <f t="shared" si="8"/>
        <v/>
      </c>
      <c r="G224" s="257" t="str">
        <f t="shared" si="9"/>
        <v/>
      </c>
    </row>
    <row r="225" spans="1:7" s="244" customFormat="1" ht="14.25">
      <c r="A225" s="261" t="s">
        <v>367</v>
      </c>
      <c r="B225" s="262" t="s">
        <v>368</v>
      </c>
      <c r="C225" s="263"/>
      <c r="D225" s="263">
        <v>4</v>
      </c>
      <c r="E225" s="263"/>
      <c r="F225" s="257" t="str">
        <f t="shared" si="8"/>
        <v/>
      </c>
      <c r="G225" s="257"/>
    </row>
    <row r="226" spans="1:7" s="244" customFormat="1" ht="14.25">
      <c r="A226" s="261" t="s">
        <v>369</v>
      </c>
      <c r="B226" s="262" t="s">
        <v>370</v>
      </c>
      <c r="C226" s="263"/>
      <c r="D226" s="263"/>
      <c r="E226" s="263"/>
      <c r="F226" s="257" t="str">
        <f t="shared" si="8"/>
        <v/>
      </c>
      <c r="G226" s="257" t="str">
        <f t="shared" ref="G226:G231" si="10">IF(D226=0,"",ROUND(E226/D226*100,1))</f>
        <v/>
      </c>
    </row>
    <row r="227" spans="1:7" s="244" customFormat="1" ht="14.25">
      <c r="A227" s="261" t="s">
        <v>371</v>
      </c>
      <c r="B227" s="262" t="s">
        <v>372</v>
      </c>
      <c r="C227" s="263"/>
      <c r="D227" s="263"/>
      <c r="E227" s="263"/>
      <c r="F227" s="257" t="str">
        <f t="shared" si="8"/>
        <v/>
      </c>
      <c r="G227" s="257" t="str">
        <f t="shared" si="10"/>
        <v/>
      </c>
    </row>
    <row r="228" spans="1:7" s="244" customFormat="1" ht="14.25">
      <c r="A228" s="261" t="s">
        <v>373</v>
      </c>
      <c r="B228" s="262" t="s">
        <v>374</v>
      </c>
      <c r="C228" s="263">
        <v>120</v>
      </c>
      <c r="D228" s="263"/>
      <c r="E228" s="263">
        <v>130</v>
      </c>
      <c r="F228" s="257">
        <f t="shared" si="8"/>
        <v>108.3</v>
      </c>
      <c r="G228" s="257" t="str">
        <f t="shared" si="10"/>
        <v/>
      </c>
    </row>
    <row r="229" spans="1:7" s="244" customFormat="1" ht="14.25">
      <c r="A229" s="261" t="s">
        <v>375</v>
      </c>
      <c r="B229" s="262" t="s">
        <v>376</v>
      </c>
      <c r="C229" s="263">
        <v>130</v>
      </c>
      <c r="D229" s="263"/>
      <c r="E229" s="263">
        <v>136</v>
      </c>
      <c r="F229" s="257">
        <f t="shared" si="8"/>
        <v>104.6</v>
      </c>
      <c r="G229" s="257" t="str">
        <f t="shared" si="10"/>
        <v/>
      </c>
    </row>
    <row r="230" spans="1:7" s="244" customFormat="1" ht="14.25">
      <c r="A230" s="261" t="s">
        <v>377</v>
      </c>
      <c r="B230" s="262" t="s">
        <v>51</v>
      </c>
      <c r="C230" s="263"/>
      <c r="D230" s="263"/>
      <c r="E230" s="263"/>
      <c r="F230" s="257" t="str">
        <f t="shared" si="8"/>
        <v/>
      </c>
      <c r="G230" s="257" t="str">
        <f t="shared" si="10"/>
        <v/>
      </c>
    </row>
    <row r="231" spans="1:7" s="244" customFormat="1" ht="14.25">
      <c r="A231" s="261" t="s">
        <v>378</v>
      </c>
      <c r="B231" s="262" t="s">
        <v>379</v>
      </c>
      <c r="C231" s="263">
        <v>780</v>
      </c>
      <c r="D231" s="263"/>
      <c r="E231" s="263">
        <v>768</v>
      </c>
      <c r="F231" s="257">
        <f t="shared" si="8"/>
        <v>98.5</v>
      </c>
      <c r="G231" s="257" t="str">
        <f t="shared" si="10"/>
        <v/>
      </c>
    </row>
    <row r="232" spans="1:7" s="244" customFormat="1" ht="14.25">
      <c r="A232" s="258" t="s">
        <v>380</v>
      </c>
      <c r="B232" s="259" t="s">
        <v>381</v>
      </c>
      <c r="C232" s="260"/>
      <c r="D232" s="260"/>
      <c r="E232" s="260">
        <v>796.33</v>
      </c>
      <c r="F232" s="257"/>
      <c r="G232" s="257"/>
    </row>
    <row r="233" spans="1:7" s="244" customFormat="1" ht="14.25">
      <c r="A233" s="280" t="s">
        <v>382</v>
      </c>
      <c r="B233" s="281" t="s">
        <v>33</v>
      </c>
      <c r="C233" s="282"/>
      <c r="D233" s="282"/>
      <c r="E233" s="282">
        <v>332</v>
      </c>
      <c r="F233" s="257"/>
      <c r="G233" s="257"/>
    </row>
    <row r="234" spans="1:7" s="244" customFormat="1" ht="14.25">
      <c r="A234" s="280" t="s">
        <v>383</v>
      </c>
      <c r="B234" s="281" t="s">
        <v>35</v>
      </c>
      <c r="C234" s="282"/>
      <c r="D234" s="282"/>
      <c r="E234" s="282"/>
      <c r="F234" s="257"/>
      <c r="G234" s="257"/>
    </row>
    <row r="235" spans="1:7" s="244" customFormat="1" ht="14.25">
      <c r="A235" s="280" t="s">
        <v>384</v>
      </c>
      <c r="B235" s="281" t="s">
        <v>37</v>
      </c>
      <c r="C235" s="282"/>
      <c r="D235" s="282"/>
      <c r="E235" s="282">
        <v>58</v>
      </c>
      <c r="F235" s="257"/>
      <c r="G235" s="257"/>
    </row>
    <row r="236" spans="1:7" s="244" customFormat="1" ht="14.25">
      <c r="A236" s="280" t="s">
        <v>385</v>
      </c>
      <c r="B236" s="281" t="s">
        <v>386</v>
      </c>
      <c r="C236" s="282"/>
      <c r="D236" s="282"/>
      <c r="E236" s="282">
        <v>369</v>
      </c>
      <c r="F236" s="257"/>
      <c r="G236" s="257"/>
    </row>
    <row r="237" spans="1:7" s="244" customFormat="1" ht="14.25">
      <c r="A237" s="280" t="s">
        <v>387</v>
      </c>
      <c r="B237" s="281" t="s">
        <v>388</v>
      </c>
      <c r="C237" s="282"/>
      <c r="D237" s="282"/>
      <c r="E237" s="282">
        <v>37</v>
      </c>
      <c r="F237" s="257"/>
      <c r="G237" s="257"/>
    </row>
    <row r="238" spans="1:7" s="244" customFormat="1" ht="14.25">
      <c r="A238" s="258" t="s">
        <v>389</v>
      </c>
      <c r="B238" s="259" t="s">
        <v>390</v>
      </c>
      <c r="C238" s="260"/>
      <c r="D238" s="260"/>
      <c r="E238" s="260"/>
      <c r="F238" s="257" t="str">
        <f t="shared" ref="F238:F267" si="11">IF(C238=0,"",ROUND(E238/C238*100,1))</f>
        <v/>
      </c>
      <c r="G238" s="257" t="str">
        <f t="shared" ref="G238:G267" si="12">IF(D238=0,"",ROUND(E238/D238*100,1))</f>
        <v/>
      </c>
    </row>
    <row r="239" spans="1:7" s="244" customFormat="1" ht="14.25">
      <c r="A239" s="261" t="s">
        <v>391</v>
      </c>
      <c r="B239" s="264" t="s">
        <v>392</v>
      </c>
      <c r="C239" s="263"/>
      <c r="D239" s="263"/>
      <c r="E239" s="263"/>
      <c r="F239" s="257" t="str">
        <f t="shared" si="11"/>
        <v/>
      </c>
      <c r="G239" s="257" t="str">
        <f t="shared" si="12"/>
        <v/>
      </c>
    </row>
    <row r="240" spans="1:7" s="244" customFormat="1" ht="14.25">
      <c r="A240" s="261" t="s">
        <v>393</v>
      </c>
      <c r="B240" s="264" t="s">
        <v>394</v>
      </c>
      <c r="C240" s="263"/>
      <c r="D240" s="263"/>
      <c r="E240" s="263"/>
      <c r="F240" s="257" t="str">
        <f t="shared" si="11"/>
        <v/>
      </c>
      <c r="G240" s="257" t="str">
        <f t="shared" si="12"/>
        <v/>
      </c>
    </row>
    <row r="241" spans="1:7" s="244" customFormat="1" ht="14.25">
      <c r="A241" s="255" t="s">
        <v>395</v>
      </c>
      <c r="B241" s="256" t="s">
        <v>396</v>
      </c>
      <c r="C241" s="283"/>
      <c r="D241" s="283"/>
      <c r="E241" s="283"/>
      <c r="F241" s="257" t="str">
        <f t="shared" si="11"/>
        <v/>
      </c>
      <c r="G241" s="257" t="str">
        <f t="shared" si="12"/>
        <v/>
      </c>
    </row>
    <row r="242" spans="1:7" s="244" customFormat="1" ht="14.25">
      <c r="A242" s="258" t="s">
        <v>397</v>
      </c>
      <c r="B242" s="259" t="s">
        <v>398</v>
      </c>
      <c r="C242" s="260"/>
      <c r="D242" s="260"/>
      <c r="E242" s="260"/>
      <c r="F242" s="257" t="str">
        <f t="shared" si="11"/>
        <v/>
      </c>
      <c r="G242" s="257" t="str">
        <f t="shared" si="12"/>
        <v/>
      </c>
    </row>
    <row r="243" spans="1:7" s="244" customFormat="1" ht="14.25">
      <c r="A243" s="261" t="s">
        <v>399</v>
      </c>
      <c r="B243" s="262" t="s">
        <v>400</v>
      </c>
      <c r="C243" s="263"/>
      <c r="D243" s="263"/>
      <c r="E243" s="263"/>
      <c r="F243" s="257" t="str">
        <f t="shared" si="11"/>
        <v/>
      </c>
      <c r="G243" s="257" t="str">
        <f t="shared" si="12"/>
        <v/>
      </c>
    </row>
    <row r="244" spans="1:7" s="244" customFormat="1" ht="14.25">
      <c r="A244" s="261" t="s">
        <v>401</v>
      </c>
      <c r="B244" s="262" t="s">
        <v>402</v>
      </c>
      <c r="C244" s="263"/>
      <c r="D244" s="263"/>
      <c r="E244" s="263"/>
      <c r="F244" s="257" t="str">
        <f t="shared" si="11"/>
        <v/>
      </c>
      <c r="G244" s="257" t="str">
        <f t="shared" si="12"/>
        <v/>
      </c>
    </row>
    <row r="245" spans="1:7" s="244" customFormat="1" ht="14.25">
      <c r="A245" s="261" t="s">
        <v>403</v>
      </c>
      <c r="B245" s="262" t="s">
        <v>404</v>
      </c>
      <c r="C245" s="263"/>
      <c r="D245" s="263"/>
      <c r="E245" s="263"/>
      <c r="F245" s="257" t="str">
        <f t="shared" si="11"/>
        <v/>
      </c>
      <c r="G245" s="257" t="str">
        <f t="shared" si="12"/>
        <v/>
      </c>
    </row>
    <row r="246" spans="1:7" s="244" customFormat="1" ht="14.25">
      <c r="A246" s="261" t="s">
        <v>405</v>
      </c>
      <c r="B246" s="262" t="s">
        <v>406</v>
      </c>
      <c r="C246" s="263"/>
      <c r="D246" s="263"/>
      <c r="E246" s="263"/>
      <c r="F246" s="257" t="str">
        <f t="shared" si="11"/>
        <v/>
      </c>
      <c r="G246" s="257" t="str">
        <f t="shared" si="12"/>
        <v/>
      </c>
    </row>
    <row r="247" spans="1:7" s="244" customFormat="1" ht="14.25">
      <c r="A247" s="258" t="s">
        <v>407</v>
      </c>
      <c r="B247" s="259" t="s">
        <v>408</v>
      </c>
      <c r="C247" s="260"/>
      <c r="D247" s="260"/>
      <c r="E247" s="260"/>
      <c r="F247" s="257" t="str">
        <f t="shared" si="11"/>
        <v/>
      </c>
      <c r="G247" s="257" t="str">
        <f t="shared" si="12"/>
        <v/>
      </c>
    </row>
    <row r="248" spans="1:7" s="244" customFormat="1" ht="14.25">
      <c r="A248" s="261" t="s">
        <v>409</v>
      </c>
      <c r="B248" s="262" t="s">
        <v>410</v>
      </c>
      <c r="C248" s="263"/>
      <c r="D248" s="263"/>
      <c r="E248" s="263"/>
      <c r="F248" s="257" t="str">
        <f t="shared" si="11"/>
        <v/>
      </c>
      <c r="G248" s="257" t="str">
        <f t="shared" si="12"/>
        <v/>
      </c>
    </row>
    <row r="249" spans="1:7" s="244" customFormat="1" ht="14.25">
      <c r="A249" s="258" t="s">
        <v>411</v>
      </c>
      <c r="B249" s="259" t="s">
        <v>412</v>
      </c>
      <c r="C249" s="260"/>
      <c r="D249" s="260"/>
      <c r="E249" s="260"/>
      <c r="F249" s="257" t="str">
        <f t="shared" si="11"/>
        <v/>
      </c>
      <c r="G249" s="257" t="str">
        <f t="shared" si="12"/>
        <v/>
      </c>
    </row>
    <row r="250" spans="1:7" s="244" customFormat="1" ht="14.25">
      <c r="A250" s="261" t="s">
        <v>413</v>
      </c>
      <c r="B250" s="262" t="s">
        <v>414</v>
      </c>
      <c r="C250" s="263"/>
      <c r="D250" s="263"/>
      <c r="E250" s="263"/>
      <c r="F250" s="257" t="str">
        <f t="shared" si="11"/>
        <v/>
      </c>
      <c r="G250" s="257" t="str">
        <f t="shared" si="12"/>
        <v/>
      </c>
    </row>
    <row r="251" spans="1:7" s="244" customFormat="1" ht="14.25">
      <c r="A251" s="255" t="s">
        <v>415</v>
      </c>
      <c r="B251" s="256" t="s">
        <v>416</v>
      </c>
      <c r="C251" s="283">
        <f>SUM(C252,C256,C258,C260,C268)</f>
        <v>0</v>
      </c>
      <c r="D251" s="283">
        <v>101</v>
      </c>
      <c r="E251" s="283">
        <v>52.3</v>
      </c>
      <c r="F251" s="257" t="str">
        <f t="shared" si="11"/>
        <v/>
      </c>
      <c r="G251" s="257">
        <f t="shared" si="12"/>
        <v>51.8</v>
      </c>
    </row>
    <row r="252" spans="1:7" s="244" customFormat="1" ht="14.25">
      <c r="A252" s="258" t="s">
        <v>417</v>
      </c>
      <c r="B252" s="271" t="s">
        <v>418</v>
      </c>
      <c r="C252" s="260"/>
      <c r="D252" s="260"/>
      <c r="E252" s="260"/>
      <c r="F252" s="257" t="str">
        <f t="shared" si="11"/>
        <v/>
      </c>
      <c r="G252" s="257" t="str">
        <f t="shared" si="12"/>
        <v/>
      </c>
    </row>
    <row r="253" spans="1:7" s="244" customFormat="1" ht="14.25">
      <c r="A253" s="261" t="s">
        <v>419</v>
      </c>
      <c r="B253" s="265" t="s">
        <v>420</v>
      </c>
      <c r="C253" s="263"/>
      <c r="D253" s="263"/>
      <c r="E253" s="263"/>
      <c r="F253" s="257" t="str">
        <f t="shared" si="11"/>
        <v/>
      </c>
      <c r="G253" s="257" t="str">
        <f t="shared" si="12"/>
        <v/>
      </c>
    </row>
    <row r="254" spans="1:7" s="244" customFormat="1" ht="14.25">
      <c r="A254" s="261" t="s">
        <v>421</v>
      </c>
      <c r="B254" s="265" t="s">
        <v>422</v>
      </c>
      <c r="C254" s="263"/>
      <c r="D254" s="263"/>
      <c r="E254" s="263"/>
      <c r="F254" s="257" t="str">
        <f t="shared" si="11"/>
        <v/>
      </c>
      <c r="G254" s="257" t="str">
        <f t="shared" si="12"/>
        <v/>
      </c>
    </row>
    <row r="255" spans="1:7" s="244" customFormat="1" ht="14.25">
      <c r="A255" s="261" t="s">
        <v>423</v>
      </c>
      <c r="B255" s="265" t="s">
        <v>424</v>
      </c>
      <c r="C255" s="263"/>
      <c r="D255" s="263"/>
      <c r="E255" s="263"/>
      <c r="F255" s="257" t="str">
        <f t="shared" si="11"/>
        <v/>
      </c>
      <c r="G255" s="257" t="str">
        <f t="shared" si="12"/>
        <v/>
      </c>
    </row>
    <row r="256" spans="1:7" s="244" customFormat="1" ht="14.25">
      <c r="A256" s="258" t="s">
        <v>425</v>
      </c>
      <c r="B256" s="271" t="s">
        <v>426</v>
      </c>
      <c r="C256" s="260"/>
      <c r="D256" s="260"/>
      <c r="E256" s="260"/>
      <c r="F256" s="257" t="str">
        <f t="shared" si="11"/>
        <v/>
      </c>
      <c r="G256" s="257" t="str">
        <f t="shared" si="12"/>
        <v/>
      </c>
    </row>
    <row r="257" spans="1:7" s="244" customFormat="1" ht="14.25">
      <c r="A257" s="261" t="s">
        <v>427</v>
      </c>
      <c r="B257" s="265" t="s">
        <v>428</v>
      </c>
      <c r="C257" s="263"/>
      <c r="D257" s="263"/>
      <c r="E257" s="263"/>
      <c r="F257" s="257" t="str">
        <f t="shared" si="11"/>
        <v/>
      </c>
      <c r="G257" s="257" t="str">
        <f t="shared" si="12"/>
        <v/>
      </c>
    </row>
    <row r="258" spans="1:7" s="244" customFormat="1" ht="14.25">
      <c r="A258" s="258" t="s">
        <v>429</v>
      </c>
      <c r="B258" s="271" t="s">
        <v>430</v>
      </c>
      <c r="C258" s="260"/>
      <c r="D258" s="260"/>
      <c r="E258" s="260"/>
      <c r="F258" s="257" t="str">
        <f t="shared" si="11"/>
        <v/>
      </c>
      <c r="G258" s="257" t="str">
        <f t="shared" si="12"/>
        <v/>
      </c>
    </row>
    <row r="259" spans="1:7" s="244" customFormat="1" ht="14.25">
      <c r="A259" s="261" t="s">
        <v>431</v>
      </c>
      <c r="B259" s="265" t="s">
        <v>432</v>
      </c>
      <c r="C259" s="263"/>
      <c r="D259" s="263"/>
      <c r="E259" s="263"/>
      <c r="F259" s="257" t="str">
        <f t="shared" si="11"/>
        <v/>
      </c>
      <c r="G259" s="257" t="str">
        <f t="shared" si="12"/>
        <v/>
      </c>
    </row>
    <row r="260" spans="1:7" s="244" customFormat="1" ht="14.25">
      <c r="A260" s="258" t="s">
        <v>433</v>
      </c>
      <c r="B260" s="267" t="s">
        <v>434</v>
      </c>
      <c r="C260" s="260"/>
      <c r="D260" s="260">
        <f>SUM(D261:D267)</f>
        <v>101</v>
      </c>
      <c r="E260" s="260">
        <v>52.3</v>
      </c>
      <c r="F260" s="257" t="str">
        <f t="shared" si="11"/>
        <v/>
      </c>
      <c r="G260" s="257">
        <f t="shared" si="12"/>
        <v>51.8</v>
      </c>
    </row>
    <row r="261" spans="1:7" s="244" customFormat="1" ht="14.25">
      <c r="A261" s="261" t="s">
        <v>435</v>
      </c>
      <c r="B261" s="264" t="s">
        <v>436</v>
      </c>
      <c r="C261" s="263"/>
      <c r="D261" s="263"/>
      <c r="E261" s="263"/>
      <c r="F261" s="257" t="str">
        <f t="shared" si="11"/>
        <v/>
      </c>
      <c r="G261" s="257" t="str">
        <f t="shared" si="12"/>
        <v/>
      </c>
    </row>
    <row r="262" spans="1:7" s="244" customFormat="1" ht="14.25">
      <c r="A262" s="261" t="s">
        <v>437</v>
      </c>
      <c r="B262" s="262" t="s">
        <v>438</v>
      </c>
      <c r="C262" s="263"/>
      <c r="D262" s="263"/>
      <c r="E262" s="263"/>
      <c r="F262" s="257" t="str">
        <f t="shared" si="11"/>
        <v/>
      </c>
      <c r="G262" s="257" t="str">
        <f t="shared" si="12"/>
        <v/>
      </c>
    </row>
    <row r="263" spans="1:7" s="244" customFormat="1" ht="14.25">
      <c r="A263" s="261" t="s">
        <v>439</v>
      </c>
      <c r="B263" s="262" t="s">
        <v>440</v>
      </c>
      <c r="C263" s="263"/>
      <c r="D263" s="263"/>
      <c r="E263" s="263"/>
      <c r="F263" s="257" t="str">
        <f t="shared" si="11"/>
        <v/>
      </c>
      <c r="G263" s="257" t="str">
        <f t="shared" si="12"/>
        <v/>
      </c>
    </row>
    <row r="264" spans="1:7" s="244" customFormat="1" ht="14.25">
      <c r="A264" s="261" t="s">
        <v>441</v>
      </c>
      <c r="B264" s="262" t="s">
        <v>442</v>
      </c>
      <c r="C264" s="263"/>
      <c r="D264" s="263"/>
      <c r="E264" s="263"/>
      <c r="F264" s="257" t="str">
        <f t="shared" si="11"/>
        <v/>
      </c>
      <c r="G264" s="257" t="str">
        <f t="shared" si="12"/>
        <v/>
      </c>
    </row>
    <row r="265" spans="1:7" s="244" customFormat="1" ht="14.25">
      <c r="A265" s="261" t="s">
        <v>443</v>
      </c>
      <c r="B265" s="264" t="s">
        <v>444</v>
      </c>
      <c r="C265" s="263"/>
      <c r="D265" s="263">
        <v>101</v>
      </c>
      <c r="E265" s="263">
        <v>52</v>
      </c>
      <c r="F265" s="257" t="str">
        <f t="shared" si="11"/>
        <v/>
      </c>
      <c r="G265" s="257">
        <f t="shared" si="12"/>
        <v>51.5</v>
      </c>
    </row>
    <row r="266" spans="1:7" s="244" customFormat="1" ht="14.25">
      <c r="A266" s="261" t="s">
        <v>445</v>
      </c>
      <c r="B266" s="264" t="s">
        <v>446</v>
      </c>
      <c r="C266" s="263"/>
      <c r="D266" s="263"/>
      <c r="E266" s="263"/>
      <c r="F266" s="257" t="str">
        <f t="shared" si="11"/>
        <v/>
      </c>
      <c r="G266" s="257" t="str">
        <f t="shared" si="12"/>
        <v/>
      </c>
    </row>
    <row r="267" spans="1:7" s="244" customFormat="1" ht="14.25">
      <c r="A267" s="261" t="s">
        <v>447</v>
      </c>
      <c r="B267" s="264" t="s">
        <v>448</v>
      </c>
      <c r="C267" s="263"/>
      <c r="D267" s="263"/>
      <c r="E267" s="263"/>
      <c r="F267" s="257" t="str">
        <f t="shared" si="11"/>
        <v/>
      </c>
      <c r="G267" s="257" t="str">
        <f t="shared" si="12"/>
        <v/>
      </c>
    </row>
    <row r="268" spans="1:7" s="244" customFormat="1" ht="14.25">
      <c r="A268" s="258" t="s">
        <v>449</v>
      </c>
      <c r="B268" s="267" t="s">
        <v>450</v>
      </c>
      <c r="C268" s="260"/>
      <c r="D268" s="260"/>
      <c r="E268" s="260"/>
      <c r="F268" s="257" t="str">
        <f t="shared" ref="F268:F331" si="13">IF(C268=0,"",ROUND(E268/C268*100,1))</f>
        <v/>
      </c>
      <c r="G268" s="257" t="str">
        <f t="shared" ref="G268:G331" si="14">IF(D268=0,"",ROUND(E268/D268*100,1))</f>
        <v/>
      </c>
    </row>
    <row r="269" spans="1:7" s="244" customFormat="1" ht="14.25">
      <c r="A269" s="280" t="s">
        <v>451</v>
      </c>
      <c r="B269" s="264" t="s">
        <v>452</v>
      </c>
      <c r="C269" s="263"/>
      <c r="D269" s="263"/>
      <c r="E269" s="263"/>
      <c r="F269" s="257" t="str">
        <f t="shared" si="13"/>
        <v/>
      </c>
      <c r="G269" s="257" t="str">
        <f t="shared" si="14"/>
        <v/>
      </c>
    </row>
    <row r="270" spans="1:7" s="244" customFormat="1" ht="14.25">
      <c r="A270" s="255" t="s">
        <v>453</v>
      </c>
      <c r="B270" s="256" t="s">
        <v>454</v>
      </c>
      <c r="C270" s="283">
        <f>SUM(C271,C274,C285,C292,C300,C309,C323,C333,C343,C351,C357)</f>
        <v>12882</v>
      </c>
      <c r="D270" s="283">
        <v>10924</v>
      </c>
      <c r="E270" s="283">
        <f>E271+E274+E285+E292+E300+E309+E323+E333+E343+E351+E357</f>
        <v>14133.31</v>
      </c>
      <c r="F270" s="257">
        <f t="shared" si="13"/>
        <v>109.7</v>
      </c>
      <c r="G270" s="257">
        <f t="shared" si="14"/>
        <v>129.4</v>
      </c>
    </row>
    <row r="271" spans="1:7" s="244" customFormat="1" ht="14.25">
      <c r="A271" s="258" t="s">
        <v>455</v>
      </c>
      <c r="B271" s="259" t="s">
        <v>456</v>
      </c>
      <c r="C271" s="260"/>
      <c r="D271" s="260"/>
      <c r="E271" s="260"/>
      <c r="F271" s="257" t="str">
        <f t="shared" si="13"/>
        <v/>
      </c>
      <c r="G271" s="257" t="str">
        <f t="shared" si="14"/>
        <v/>
      </c>
    </row>
    <row r="272" spans="1:7" s="244" customFormat="1" ht="14.25">
      <c r="A272" s="261" t="s">
        <v>457</v>
      </c>
      <c r="B272" s="262" t="s">
        <v>458</v>
      </c>
      <c r="C272" s="263"/>
      <c r="D272" s="263"/>
      <c r="E272" s="263"/>
      <c r="F272" s="257" t="str">
        <f t="shared" si="13"/>
        <v/>
      </c>
      <c r="G272" s="257" t="str">
        <f t="shared" si="14"/>
        <v/>
      </c>
    </row>
    <row r="273" spans="1:7" s="244" customFormat="1" ht="14.25">
      <c r="A273" s="261" t="s">
        <v>459</v>
      </c>
      <c r="B273" s="264" t="s">
        <v>460</v>
      </c>
      <c r="C273" s="263"/>
      <c r="D273" s="263"/>
      <c r="E273" s="263"/>
      <c r="F273" s="257" t="str">
        <f t="shared" si="13"/>
        <v/>
      </c>
      <c r="G273" s="257" t="str">
        <f t="shared" si="14"/>
        <v/>
      </c>
    </row>
    <row r="274" spans="1:7" s="244" customFormat="1" ht="14.25">
      <c r="A274" s="258" t="s">
        <v>461</v>
      </c>
      <c r="B274" s="267" t="s">
        <v>462</v>
      </c>
      <c r="C274" s="260">
        <f>SUM(C275:C284)</f>
        <v>12151</v>
      </c>
      <c r="D274" s="260">
        <v>10096</v>
      </c>
      <c r="E274" s="260">
        <v>13309.95</v>
      </c>
      <c r="F274" s="257">
        <f t="shared" si="13"/>
        <v>109.5</v>
      </c>
      <c r="G274" s="257">
        <f t="shared" si="14"/>
        <v>131.80000000000001</v>
      </c>
    </row>
    <row r="275" spans="1:7" s="244" customFormat="1" ht="14.25">
      <c r="A275" s="261" t="s">
        <v>463</v>
      </c>
      <c r="B275" s="264" t="s">
        <v>33</v>
      </c>
      <c r="C275" s="263">
        <v>3221</v>
      </c>
      <c r="D275" s="263">
        <v>4389</v>
      </c>
      <c r="E275" s="263">
        <v>4988</v>
      </c>
      <c r="F275" s="257">
        <f t="shared" si="13"/>
        <v>154.9</v>
      </c>
      <c r="G275" s="257">
        <f t="shared" si="14"/>
        <v>113.6</v>
      </c>
    </row>
    <row r="276" spans="1:7" s="244" customFormat="1" ht="14.25">
      <c r="A276" s="261" t="s">
        <v>464</v>
      </c>
      <c r="B276" s="264" t="s">
        <v>35</v>
      </c>
      <c r="C276" s="263">
        <v>3284</v>
      </c>
      <c r="D276" s="263">
        <v>4778</v>
      </c>
      <c r="E276" s="263">
        <v>5211</v>
      </c>
      <c r="F276" s="257">
        <f t="shared" si="13"/>
        <v>158.69999999999999</v>
      </c>
      <c r="G276" s="257">
        <f t="shared" si="14"/>
        <v>109.1</v>
      </c>
    </row>
    <row r="277" spans="1:7" s="244" customFormat="1" ht="14.25">
      <c r="A277" s="261" t="s">
        <v>465</v>
      </c>
      <c r="B277" s="264" t="s">
        <v>37</v>
      </c>
      <c r="C277" s="263">
        <v>460</v>
      </c>
      <c r="D277" s="263"/>
      <c r="E277" s="263"/>
      <c r="F277" s="257"/>
      <c r="G277" s="257" t="str">
        <f t="shared" si="14"/>
        <v/>
      </c>
    </row>
    <row r="278" spans="1:7" s="244" customFormat="1" ht="14.25">
      <c r="A278" s="261" t="s">
        <v>466</v>
      </c>
      <c r="B278" s="264" t="s">
        <v>134</v>
      </c>
      <c r="C278" s="263"/>
      <c r="D278" s="263">
        <v>211</v>
      </c>
      <c r="E278" s="263"/>
      <c r="F278" s="257" t="str">
        <f t="shared" si="13"/>
        <v/>
      </c>
      <c r="G278" s="257"/>
    </row>
    <row r="279" spans="1:7" s="244" customFormat="1" ht="14.25">
      <c r="A279" s="261" t="s">
        <v>467</v>
      </c>
      <c r="B279" s="264" t="s">
        <v>468</v>
      </c>
      <c r="C279" s="263">
        <v>560</v>
      </c>
      <c r="D279" s="263"/>
      <c r="E279" s="263">
        <v>300</v>
      </c>
      <c r="F279" s="257">
        <f t="shared" si="13"/>
        <v>53.6</v>
      </c>
      <c r="G279" s="257" t="str">
        <f t="shared" si="14"/>
        <v/>
      </c>
    </row>
    <row r="280" spans="1:7" s="244" customFormat="1" ht="14.25">
      <c r="A280" s="261" t="s">
        <v>469</v>
      </c>
      <c r="B280" s="264" t="s">
        <v>470</v>
      </c>
      <c r="C280" s="263"/>
      <c r="D280" s="263"/>
      <c r="E280" s="263"/>
      <c r="F280" s="257" t="str">
        <f t="shared" si="13"/>
        <v/>
      </c>
      <c r="G280" s="257" t="str">
        <f t="shared" si="14"/>
        <v/>
      </c>
    </row>
    <row r="281" spans="1:7" s="244" customFormat="1" ht="14.25">
      <c r="A281" s="261" t="s">
        <v>471</v>
      </c>
      <c r="B281" s="264" t="s">
        <v>472</v>
      </c>
      <c r="C281" s="263"/>
      <c r="D281" s="263"/>
      <c r="E281" s="263"/>
      <c r="F281" s="257" t="str">
        <f t="shared" si="13"/>
        <v/>
      </c>
      <c r="G281" s="257" t="str">
        <f t="shared" si="14"/>
        <v/>
      </c>
    </row>
    <row r="282" spans="1:7" s="244" customFormat="1" ht="14.25">
      <c r="A282" s="261" t="s">
        <v>473</v>
      </c>
      <c r="B282" s="264" t="s">
        <v>474</v>
      </c>
      <c r="C282" s="263"/>
      <c r="D282" s="263"/>
      <c r="E282" s="263"/>
      <c r="F282" s="257" t="str">
        <f t="shared" si="13"/>
        <v/>
      </c>
      <c r="G282" s="257" t="str">
        <f t="shared" si="14"/>
        <v/>
      </c>
    </row>
    <row r="283" spans="1:7" s="244" customFormat="1" ht="14.25">
      <c r="A283" s="261" t="s">
        <v>475</v>
      </c>
      <c r="B283" s="264" t="s">
        <v>51</v>
      </c>
      <c r="C283" s="263">
        <v>1311</v>
      </c>
      <c r="D283" s="263"/>
      <c r="E283" s="263">
        <v>799</v>
      </c>
      <c r="F283" s="257">
        <f t="shared" si="13"/>
        <v>60.9</v>
      </c>
      <c r="G283" s="257" t="str">
        <f t="shared" si="14"/>
        <v/>
      </c>
    </row>
    <row r="284" spans="1:7" s="244" customFormat="1" ht="14.25">
      <c r="A284" s="261" t="s">
        <v>476</v>
      </c>
      <c r="B284" s="264" t="s">
        <v>477</v>
      </c>
      <c r="C284" s="263">
        <v>3315</v>
      </c>
      <c r="D284" s="263">
        <v>718</v>
      </c>
      <c r="E284" s="263">
        <v>2012</v>
      </c>
      <c r="F284" s="257">
        <f t="shared" si="13"/>
        <v>60.7</v>
      </c>
      <c r="G284" s="257">
        <f t="shared" si="14"/>
        <v>280.2</v>
      </c>
    </row>
    <row r="285" spans="1:7" s="244" customFormat="1" ht="14.25">
      <c r="A285" s="258" t="s">
        <v>478</v>
      </c>
      <c r="B285" s="259" t="s">
        <v>479</v>
      </c>
      <c r="C285" s="260"/>
      <c r="D285" s="260"/>
      <c r="E285" s="260"/>
      <c r="F285" s="257" t="str">
        <f t="shared" si="13"/>
        <v/>
      </c>
      <c r="G285" s="257" t="str">
        <f t="shared" si="14"/>
        <v/>
      </c>
    </row>
    <row r="286" spans="1:7" s="244" customFormat="1" ht="14.25">
      <c r="A286" s="261" t="s">
        <v>480</v>
      </c>
      <c r="B286" s="262" t="s">
        <v>33</v>
      </c>
      <c r="C286" s="263"/>
      <c r="D286" s="263"/>
      <c r="E286" s="263"/>
      <c r="F286" s="257" t="str">
        <f t="shared" si="13"/>
        <v/>
      </c>
      <c r="G286" s="257" t="str">
        <f t="shared" si="14"/>
        <v/>
      </c>
    </row>
    <row r="287" spans="1:7" s="244" customFormat="1" ht="14.25">
      <c r="A287" s="261" t="s">
        <v>481</v>
      </c>
      <c r="B287" s="262" t="s">
        <v>35</v>
      </c>
      <c r="C287" s="263"/>
      <c r="D287" s="263"/>
      <c r="E287" s="263"/>
      <c r="F287" s="257" t="str">
        <f t="shared" si="13"/>
        <v/>
      </c>
      <c r="G287" s="257" t="str">
        <f t="shared" si="14"/>
        <v/>
      </c>
    </row>
    <row r="288" spans="1:7" s="244" customFormat="1" ht="14.25">
      <c r="A288" s="261" t="s">
        <v>482</v>
      </c>
      <c r="B288" s="264" t="s">
        <v>37</v>
      </c>
      <c r="C288" s="263"/>
      <c r="D288" s="263"/>
      <c r="E288" s="263"/>
      <c r="F288" s="257" t="str">
        <f t="shared" si="13"/>
        <v/>
      </c>
      <c r="G288" s="257" t="str">
        <f t="shared" si="14"/>
        <v/>
      </c>
    </row>
    <row r="289" spans="1:7" s="244" customFormat="1" ht="14.25">
      <c r="A289" s="261" t="s">
        <v>483</v>
      </c>
      <c r="B289" s="264" t="s">
        <v>484</v>
      </c>
      <c r="C289" s="263"/>
      <c r="D289" s="263"/>
      <c r="E289" s="263"/>
      <c r="F289" s="257" t="str">
        <f t="shared" si="13"/>
        <v/>
      </c>
      <c r="G289" s="257" t="str">
        <f t="shared" si="14"/>
        <v/>
      </c>
    </row>
    <row r="290" spans="1:7" s="244" customFormat="1" ht="14.25">
      <c r="A290" s="261" t="s">
        <v>485</v>
      </c>
      <c r="B290" s="264" t="s">
        <v>51</v>
      </c>
      <c r="C290" s="263"/>
      <c r="D290" s="263"/>
      <c r="E290" s="263"/>
      <c r="F290" s="257" t="str">
        <f t="shared" si="13"/>
        <v/>
      </c>
      <c r="G290" s="257" t="str">
        <f t="shared" si="14"/>
        <v/>
      </c>
    </row>
    <row r="291" spans="1:7" s="244" customFormat="1" ht="14.25">
      <c r="A291" s="261" t="s">
        <v>486</v>
      </c>
      <c r="B291" s="265" t="s">
        <v>487</v>
      </c>
      <c r="C291" s="263"/>
      <c r="D291" s="263"/>
      <c r="E291" s="263"/>
      <c r="F291" s="257" t="str">
        <f t="shared" si="13"/>
        <v/>
      </c>
      <c r="G291" s="257" t="str">
        <f t="shared" si="14"/>
        <v/>
      </c>
    </row>
    <row r="292" spans="1:7" s="244" customFormat="1" ht="14.25">
      <c r="A292" s="258" t="s">
        <v>488</v>
      </c>
      <c r="B292" s="268" t="s">
        <v>489</v>
      </c>
      <c r="C292" s="260"/>
      <c r="D292" s="260"/>
      <c r="E292" s="260"/>
      <c r="F292" s="257" t="str">
        <f t="shared" si="13"/>
        <v/>
      </c>
      <c r="G292" s="257" t="str">
        <f t="shared" si="14"/>
        <v/>
      </c>
    </row>
    <row r="293" spans="1:7" s="244" customFormat="1" ht="14.25">
      <c r="A293" s="261" t="s">
        <v>490</v>
      </c>
      <c r="B293" s="262" t="s">
        <v>33</v>
      </c>
      <c r="C293" s="263"/>
      <c r="D293" s="263"/>
      <c r="E293" s="263"/>
      <c r="F293" s="257" t="str">
        <f t="shared" si="13"/>
        <v/>
      </c>
      <c r="G293" s="257" t="str">
        <f t="shared" si="14"/>
        <v/>
      </c>
    </row>
    <row r="294" spans="1:7" s="244" customFormat="1" ht="14.25">
      <c r="A294" s="261" t="s">
        <v>491</v>
      </c>
      <c r="B294" s="262" t="s">
        <v>35</v>
      </c>
      <c r="C294" s="263"/>
      <c r="D294" s="263"/>
      <c r="E294" s="263"/>
      <c r="F294" s="257" t="str">
        <f t="shared" si="13"/>
        <v/>
      </c>
      <c r="G294" s="257" t="str">
        <f t="shared" si="14"/>
        <v/>
      </c>
    </row>
    <row r="295" spans="1:7" s="244" customFormat="1" ht="14.25">
      <c r="A295" s="261" t="s">
        <v>492</v>
      </c>
      <c r="B295" s="264" t="s">
        <v>37</v>
      </c>
      <c r="C295" s="263"/>
      <c r="D295" s="263"/>
      <c r="E295" s="263"/>
      <c r="F295" s="257" t="str">
        <f t="shared" si="13"/>
        <v/>
      </c>
      <c r="G295" s="257" t="str">
        <f t="shared" si="14"/>
        <v/>
      </c>
    </row>
    <row r="296" spans="1:7" s="244" customFormat="1" ht="14.25">
      <c r="A296" s="261" t="s">
        <v>493</v>
      </c>
      <c r="B296" s="264" t="s">
        <v>494</v>
      </c>
      <c r="C296" s="263"/>
      <c r="D296" s="263"/>
      <c r="E296" s="263"/>
      <c r="F296" s="257" t="str">
        <f t="shared" si="13"/>
        <v/>
      </c>
      <c r="G296" s="257" t="str">
        <f t="shared" si="14"/>
        <v/>
      </c>
    </row>
    <row r="297" spans="1:7" s="244" customFormat="1" ht="14.25">
      <c r="A297" s="261" t="s">
        <v>495</v>
      </c>
      <c r="B297" s="264" t="s">
        <v>496</v>
      </c>
      <c r="C297" s="263"/>
      <c r="D297" s="263"/>
      <c r="E297" s="263"/>
      <c r="F297" s="257" t="str">
        <f t="shared" si="13"/>
        <v/>
      </c>
      <c r="G297" s="257" t="str">
        <f t="shared" si="14"/>
        <v/>
      </c>
    </row>
    <row r="298" spans="1:7" s="244" customFormat="1" ht="14.25">
      <c r="A298" s="261" t="s">
        <v>497</v>
      </c>
      <c r="B298" s="264" t="s">
        <v>51</v>
      </c>
      <c r="C298" s="263"/>
      <c r="D298" s="263"/>
      <c r="E298" s="263"/>
      <c r="F298" s="257" t="str">
        <f t="shared" si="13"/>
        <v/>
      </c>
      <c r="G298" s="257" t="str">
        <f t="shared" si="14"/>
        <v/>
      </c>
    </row>
    <row r="299" spans="1:7" s="244" customFormat="1" ht="14.25">
      <c r="A299" s="261" t="s">
        <v>498</v>
      </c>
      <c r="B299" s="264" t="s">
        <v>499</v>
      </c>
      <c r="C299" s="263"/>
      <c r="D299" s="263"/>
      <c r="E299" s="263"/>
      <c r="F299" s="257" t="str">
        <f t="shared" si="13"/>
        <v/>
      </c>
      <c r="G299" s="257" t="str">
        <f t="shared" si="14"/>
        <v/>
      </c>
    </row>
    <row r="300" spans="1:7" s="244" customFormat="1" ht="14.25">
      <c r="A300" s="258" t="s">
        <v>500</v>
      </c>
      <c r="B300" s="271" t="s">
        <v>501</v>
      </c>
      <c r="C300" s="260"/>
      <c r="D300" s="260"/>
      <c r="E300" s="260"/>
      <c r="F300" s="257" t="str">
        <f t="shared" si="13"/>
        <v/>
      </c>
      <c r="G300" s="257" t="str">
        <f t="shared" si="14"/>
        <v/>
      </c>
    </row>
    <row r="301" spans="1:7" s="244" customFormat="1" ht="14.25">
      <c r="A301" s="261" t="s">
        <v>502</v>
      </c>
      <c r="B301" s="262" t="s">
        <v>33</v>
      </c>
      <c r="C301" s="263"/>
      <c r="D301" s="263"/>
      <c r="E301" s="263"/>
      <c r="F301" s="257" t="str">
        <f t="shared" si="13"/>
        <v/>
      </c>
      <c r="G301" s="257" t="str">
        <f t="shared" si="14"/>
        <v/>
      </c>
    </row>
    <row r="302" spans="1:7" s="244" customFormat="1" ht="14.25">
      <c r="A302" s="261" t="s">
        <v>503</v>
      </c>
      <c r="B302" s="262" t="s">
        <v>35</v>
      </c>
      <c r="C302" s="263"/>
      <c r="D302" s="263"/>
      <c r="E302" s="263"/>
      <c r="F302" s="257" t="str">
        <f t="shared" si="13"/>
        <v/>
      </c>
      <c r="G302" s="257" t="str">
        <f t="shared" si="14"/>
        <v/>
      </c>
    </row>
    <row r="303" spans="1:7" s="244" customFormat="1" ht="14.25">
      <c r="A303" s="261" t="s">
        <v>504</v>
      </c>
      <c r="B303" s="262" t="s">
        <v>37</v>
      </c>
      <c r="C303" s="263"/>
      <c r="D303" s="263"/>
      <c r="E303" s="263"/>
      <c r="F303" s="257" t="str">
        <f t="shared" si="13"/>
        <v/>
      </c>
      <c r="G303" s="257" t="str">
        <f t="shared" si="14"/>
        <v/>
      </c>
    </row>
    <row r="304" spans="1:7" s="244" customFormat="1" ht="14.25">
      <c r="A304" s="261" t="s">
        <v>505</v>
      </c>
      <c r="B304" s="264" t="s">
        <v>506</v>
      </c>
      <c r="C304" s="263"/>
      <c r="D304" s="263"/>
      <c r="E304" s="263"/>
      <c r="F304" s="257" t="str">
        <f t="shared" si="13"/>
        <v/>
      </c>
      <c r="G304" s="257" t="str">
        <f t="shared" si="14"/>
        <v/>
      </c>
    </row>
    <row r="305" spans="1:7" s="244" customFormat="1" ht="14.25">
      <c r="A305" s="261" t="s">
        <v>507</v>
      </c>
      <c r="B305" s="264" t="s">
        <v>508</v>
      </c>
      <c r="C305" s="263"/>
      <c r="D305" s="263"/>
      <c r="E305" s="263"/>
      <c r="F305" s="257" t="str">
        <f t="shared" si="13"/>
        <v/>
      </c>
      <c r="G305" s="257" t="str">
        <f t="shared" si="14"/>
        <v/>
      </c>
    </row>
    <row r="306" spans="1:7" s="244" customFormat="1" ht="14.25">
      <c r="A306" s="261" t="s">
        <v>509</v>
      </c>
      <c r="B306" s="264" t="s">
        <v>510</v>
      </c>
      <c r="C306" s="263"/>
      <c r="D306" s="263"/>
      <c r="E306" s="263"/>
      <c r="F306" s="257" t="str">
        <f t="shared" si="13"/>
        <v/>
      </c>
      <c r="G306" s="257" t="str">
        <f t="shared" si="14"/>
        <v/>
      </c>
    </row>
    <row r="307" spans="1:7" s="244" customFormat="1" ht="14.25">
      <c r="A307" s="261" t="s">
        <v>511</v>
      </c>
      <c r="B307" s="262" t="s">
        <v>51</v>
      </c>
      <c r="C307" s="263"/>
      <c r="D307" s="263"/>
      <c r="E307" s="263"/>
      <c r="F307" s="257" t="str">
        <f t="shared" si="13"/>
        <v/>
      </c>
      <c r="G307" s="257" t="str">
        <f t="shared" si="14"/>
        <v/>
      </c>
    </row>
    <row r="308" spans="1:7" s="244" customFormat="1" ht="14.25">
      <c r="A308" s="261" t="s">
        <v>512</v>
      </c>
      <c r="B308" s="262" t="s">
        <v>513</v>
      </c>
      <c r="C308" s="263"/>
      <c r="D308" s="263"/>
      <c r="E308" s="263"/>
      <c r="F308" s="257" t="str">
        <f t="shared" si="13"/>
        <v/>
      </c>
      <c r="G308" s="257" t="str">
        <f t="shared" si="14"/>
        <v/>
      </c>
    </row>
    <row r="309" spans="1:7" s="244" customFormat="1" ht="14.25">
      <c r="A309" s="258" t="s">
        <v>514</v>
      </c>
      <c r="B309" s="259" t="s">
        <v>515</v>
      </c>
      <c r="C309" s="260">
        <f>SUM(C310:C322)</f>
        <v>731</v>
      </c>
      <c r="D309" s="260">
        <v>807</v>
      </c>
      <c r="E309" s="260">
        <v>823.36</v>
      </c>
      <c r="F309" s="257">
        <f t="shared" si="13"/>
        <v>112.6</v>
      </c>
      <c r="G309" s="257">
        <f t="shared" si="14"/>
        <v>102</v>
      </c>
    </row>
    <row r="310" spans="1:7" s="244" customFormat="1" ht="14.25">
      <c r="A310" s="261" t="s">
        <v>516</v>
      </c>
      <c r="B310" s="264" t="s">
        <v>33</v>
      </c>
      <c r="C310" s="263">
        <v>356</v>
      </c>
      <c r="D310" s="263">
        <v>317</v>
      </c>
      <c r="E310" s="263">
        <v>344</v>
      </c>
      <c r="F310" s="257">
        <f t="shared" si="13"/>
        <v>96.6</v>
      </c>
      <c r="G310" s="257">
        <f t="shared" si="14"/>
        <v>108.5</v>
      </c>
    </row>
    <row r="311" spans="1:7" s="244" customFormat="1" ht="14.25">
      <c r="A311" s="261" t="s">
        <v>517</v>
      </c>
      <c r="B311" s="264" t="s">
        <v>35</v>
      </c>
      <c r="C311" s="263">
        <v>245</v>
      </c>
      <c r="D311" s="263">
        <v>277</v>
      </c>
      <c r="E311" s="263">
        <v>282</v>
      </c>
      <c r="F311" s="257">
        <f t="shared" si="13"/>
        <v>115.1</v>
      </c>
      <c r="G311" s="257">
        <f t="shared" si="14"/>
        <v>101.8</v>
      </c>
    </row>
    <row r="312" spans="1:7" s="244" customFormat="1" ht="14.25">
      <c r="A312" s="261" t="s">
        <v>518</v>
      </c>
      <c r="B312" s="264" t="s">
        <v>37</v>
      </c>
      <c r="C312" s="263"/>
      <c r="D312" s="263"/>
      <c r="E312" s="263"/>
      <c r="F312" s="257" t="str">
        <f t="shared" si="13"/>
        <v/>
      </c>
      <c r="G312" s="257" t="str">
        <f t="shared" si="14"/>
        <v/>
      </c>
    </row>
    <row r="313" spans="1:7" s="244" customFormat="1" ht="14.25">
      <c r="A313" s="261" t="s">
        <v>519</v>
      </c>
      <c r="B313" s="265" t="s">
        <v>520</v>
      </c>
      <c r="C313" s="263"/>
      <c r="D313" s="263">
        <v>15</v>
      </c>
      <c r="E313" s="263">
        <v>10</v>
      </c>
      <c r="F313" s="257" t="str">
        <f t="shared" si="13"/>
        <v/>
      </c>
      <c r="G313" s="257">
        <f t="shared" si="14"/>
        <v>66.7</v>
      </c>
    </row>
    <row r="314" spans="1:7" s="244" customFormat="1" ht="14.25">
      <c r="A314" s="261" t="s">
        <v>521</v>
      </c>
      <c r="B314" s="262" t="s">
        <v>522</v>
      </c>
      <c r="C314" s="263"/>
      <c r="D314" s="263"/>
      <c r="E314" s="263"/>
      <c r="F314" s="257" t="str">
        <f t="shared" si="13"/>
        <v/>
      </c>
      <c r="G314" s="257" t="str">
        <f t="shared" si="14"/>
        <v/>
      </c>
    </row>
    <row r="315" spans="1:7" s="244" customFormat="1" ht="14.25">
      <c r="A315" s="261" t="s">
        <v>523</v>
      </c>
      <c r="B315" s="262" t="s">
        <v>524</v>
      </c>
      <c r="C315" s="263"/>
      <c r="D315" s="263"/>
      <c r="E315" s="263"/>
      <c r="F315" s="257" t="str">
        <f t="shared" si="13"/>
        <v/>
      </c>
      <c r="G315" s="257" t="str">
        <f t="shared" si="14"/>
        <v/>
      </c>
    </row>
    <row r="316" spans="1:7" s="244" customFormat="1" ht="14.25">
      <c r="A316" s="261" t="s">
        <v>525</v>
      </c>
      <c r="B316" s="266" t="s">
        <v>526</v>
      </c>
      <c r="C316" s="263"/>
      <c r="D316" s="263">
        <v>104</v>
      </c>
      <c r="E316" s="263">
        <v>120</v>
      </c>
      <c r="F316" s="257" t="str">
        <f t="shared" si="13"/>
        <v/>
      </c>
      <c r="G316" s="257">
        <f t="shared" si="14"/>
        <v>115.4</v>
      </c>
    </row>
    <row r="317" spans="1:7" s="244" customFormat="1" ht="14.25">
      <c r="A317" s="261" t="s">
        <v>527</v>
      </c>
      <c r="B317" s="264" t="s">
        <v>528</v>
      </c>
      <c r="C317" s="263"/>
      <c r="D317" s="263"/>
      <c r="E317" s="263"/>
      <c r="F317" s="257" t="str">
        <f t="shared" si="13"/>
        <v/>
      </c>
      <c r="G317" s="257" t="str">
        <f t="shared" si="14"/>
        <v/>
      </c>
    </row>
    <row r="318" spans="1:7" s="244" customFormat="1" ht="14.25">
      <c r="A318" s="261" t="s">
        <v>529</v>
      </c>
      <c r="B318" s="264" t="s">
        <v>530</v>
      </c>
      <c r="C318" s="263"/>
      <c r="D318" s="263">
        <v>7</v>
      </c>
      <c r="E318" s="263">
        <v>9</v>
      </c>
      <c r="F318" s="257" t="str">
        <f t="shared" si="13"/>
        <v/>
      </c>
      <c r="G318" s="257">
        <f t="shared" si="14"/>
        <v>128.6</v>
      </c>
    </row>
    <row r="319" spans="1:7" s="244" customFormat="1" ht="14.25">
      <c r="A319" s="261" t="s">
        <v>531</v>
      </c>
      <c r="B319" s="264" t="s">
        <v>532</v>
      </c>
      <c r="C319" s="263"/>
      <c r="D319" s="263"/>
      <c r="E319" s="263"/>
      <c r="F319" s="257" t="str">
        <f t="shared" si="13"/>
        <v/>
      </c>
      <c r="G319" s="257" t="str">
        <f t="shared" si="14"/>
        <v/>
      </c>
    </row>
    <row r="320" spans="1:7" s="244" customFormat="1" ht="14.25">
      <c r="A320" s="261" t="s">
        <v>533</v>
      </c>
      <c r="B320" s="264" t="s">
        <v>134</v>
      </c>
      <c r="C320" s="263">
        <v>30</v>
      </c>
      <c r="D320" s="263"/>
      <c r="E320" s="263"/>
      <c r="F320" s="257"/>
      <c r="G320" s="257" t="str">
        <f t="shared" si="14"/>
        <v/>
      </c>
    </row>
    <row r="321" spans="1:7" s="244" customFormat="1" ht="14.25">
      <c r="A321" s="261" t="s">
        <v>534</v>
      </c>
      <c r="B321" s="264" t="s">
        <v>51</v>
      </c>
      <c r="C321" s="263"/>
      <c r="D321" s="263"/>
      <c r="E321" s="263"/>
      <c r="F321" s="257" t="str">
        <f t="shared" si="13"/>
        <v/>
      </c>
      <c r="G321" s="257" t="str">
        <f t="shared" si="14"/>
        <v/>
      </c>
    </row>
    <row r="322" spans="1:7" s="244" customFormat="1" ht="14.25">
      <c r="A322" s="261" t="s">
        <v>535</v>
      </c>
      <c r="B322" s="262" t="s">
        <v>536</v>
      </c>
      <c r="C322" s="263">
        <v>100</v>
      </c>
      <c r="D322" s="263">
        <v>87</v>
      </c>
      <c r="E322" s="263">
        <v>58</v>
      </c>
      <c r="F322" s="257">
        <f t="shared" si="13"/>
        <v>58</v>
      </c>
      <c r="G322" s="257">
        <f t="shared" si="14"/>
        <v>66.7</v>
      </c>
    </row>
    <row r="323" spans="1:7" s="244" customFormat="1" ht="14.25">
      <c r="A323" s="258" t="s">
        <v>537</v>
      </c>
      <c r="B323" s="268" t="s">
        <v>538</v>
      </c>
      <c r="C323" s="260"/>
      <c r="D323" s="260"/>
      <c r="E323" s="260"/>
      <c r="F323" s="257" t="str">
        <f t="shared" si="13"/>
        <v/>
      </c>
      <c r="G323" s="257" t="str">
        <f t="shared" si="14"/>
        <v/>
      </c>
    </row>
    <row r="324" spans="1:7" s="244" customFormat="1" ht="14.25">
      <c r="A324" s="261" t="s">
        <v>539</v>
      </c>
      <c r="B324" s="262" t="s">
        <v>33</v>
      </c>
      <c r="C324" s="263"/>
      <c r="D324" s="263"/>
      <c r="E324" s="263"/>
      <c r="F324" s="257" t="str">
        <f t="shared" si="13"/>
        <v/>
      </c>
      <c r="G324" s="257" t="str">
        <f t="shared" si="14"/>
        <v/>
      </c>
    </row>
    <row r="325" spans="1:7" s="244" customFormat="1" ht="14.25">
      <c r="A325" s="261" t="s">
        <v>540</v>
      </c>
      <c r="B325" s="264" t="s">
        <v>35</v>
      </c>
      <c r="C325" s="263"/>
      <c r="D325" s="263"/>
      <c r="E325" s="263"/>
      <c r="F325" s="257" t="str">
        <f t="shared" si="13"/>
        <v/>
      </c>
      <c r="G325" s="257" t="str">
        <f t="shared" si="14"/>
        <v/>
      </c>
    </row>
    <row r="326" spans="1:7" s="244" customFormat="1" ht="14.25">
      <c r="A326" s="261" t="s">
        <v>541</v>
      </c>
      <c r="B326" s="264" t="s">
        <v>37</v>
      </c>
      <c r="C326" s="263"/>
      <c r="D326" s="263"/>
      <c r="E326" s="263"/>
      <c r="F326" s="257" t="str">
        <f t="shared" si="13"/>
        <v/>
      </c>
      <c r="G326" s="257" t="str">
        <f t="shared" si="14"/>
        <v/>
      </c>
    </row>
    <row r="327" spans="1:7" s="244" customFormat="1" ht="14.25">
      <c r="A327" s="261" t="s">
        <v>542</v>
      </c>
      <c r="B327" s="264" t="s">
        <v>543</v>
      </c>
      <c r="C327" s="263"/>
      <c r="D327" s="263"/>
      <c r="E327" s="263"/>
      <c r="F327" s="257" t="str">
        <f t="shared" si="13"/>
        <v/>
      </c>
      <c r="G327" s="257" t="str">
        <f t="shared" si="14"/>
        <v/>
      </c>
    </row>
    <row r="328" spans="1:7" s="244" customFormat="1" ht="14.25">
      <c r="A328" s="261" t="s">
        <v>544</v>
      </c>
      <c r="B328" s="265" t="s">
        <v>545</v>
      </c>
      <c r="C328" s="263"/>
      <c r="D328" s="263"/>
      <c r="E328" s="263"/>
      <c r="F328" s="257" t="str">
        <f t="shared" si="13"/>
        <v/>
      </c>
      <c r="G328" s="257" t="str">
        <f t="shared" si="14"/>
        <v/>
      </c>
    </row>
    <row r="329" spans="1:7" s="244" customFormat="1" ht="14.25">
      <c r="A329" s="261" t="s">
        <v>546</v>
      </c>
      <c r="B329" s="262" t="s">
        <v>547</v>
      </c>
      <c r="C329" s="263"/>
      <c r="D329" s="263"/>
      <c r="E329" s="263"/>
      <c r="F329" s="257" t="str">
        <f t="shared" si="13"/>
        <v/>
      </c>
      <c r="G329" s="257" t="str">
        <f t="shared" si="14"/>
        <v/>
      </c>
    </row>
    <row r="330" spans="1:7" s="244" customFormat="1" ht="14.25">
      <c r="A330" s="261" t="s">
        <v>548</v>
      </c>
      <c r="B330" s="262" t="s">
        <v>134</v>
      </c>
      <c r="C330" s="263"/>
      <c r="D330" s="263"/>
      <c r="E330" s="263"/>
      <c r="F330" s="257" t="str">
        <f t="shared" si="13"/>
        <v/>
      </c>
      <c r="G330" s="257" t="str">
        <f t="shared" si="14"/>
        <v/>
      </c>
    </row>
    <row r="331" spans="1:7" s="244" customFormat="1" ht="14.25">
      <c r="A331" s="261" t="s">
        <v>549</v>
      </c>
      <c r="B331" s="262" t="s">
        <v>51</v>
      </c>
      <c r="C331" s="263"/>
      <c r="D331" s="263"/>
      <c r="E331" s="263"/>
      <c r="F331" s="257" t="str">
        <f t="shared" si="13"/>
        <v/>
      </c>
      <c r="G331" s="257" t="str">
        <f t="shared" si="14"/>
        <v/>
      </c>
    </row>
    <row r="332" spans="1:7" s="244" customFormat="1" ht="14.25">
      <c r="A332" s="261" t="s">
        <v>550</v>
      </c>
      <c r="B332" s="262" t="s">
        <v>551</v>
      </c>
      <c r="C332" s="263"/>
      <c r="D332" s="263"/>
      <c r="E332" s="263"/>
      <c r="F332" s="257" t="str">
        <f t="shared" ref="F332:F395" si="15">IF(C332=0,"",ROUND(E332/C332*100,1))</f>
        <v/>
      </c>
      <c r="G332" s="257" t="str">
        <f t="shared" ref="G332:G395" si="16">IF(D332=0,"",ROUND(E332/D332*100,1))</f>
        <v/>
      </c>
    </row>
    <row r="333" spans="1:7" s="244" customFormat="1" ht="14.25">
      <c r="A333" s="258" t="s">
        <v>552</v>
      </c>
      <c r="B333" s="267" t="s">
        <v>553</v>
      </c>
      <c r="C333" s="260"/>
      <c r="D333" s="260"/>
      <c r="E333" s="260"/>
      <c r="F333" s="257" t="str">
        <f t="shared" si="15"/>
        <v/>
      </c>
      <c r="G333" s="257" t="str">
        <f t="shared" si="16"/>
        <v/>
      </c>
    </row>
    <row r="334" spans="1:7" s="244" customFormat="1" ht="14.25">
      <c r="A334" s="261" t="s">
        <v>554</v>
      </c>
      <c r="B334" s="264" t="s">
        <v>33</v>
      </c>
      <c r="C334" s="263"/>
      <c r="D334" s="263"/>
      <c r="E334" s="263"/>
      <c r="F334" s="257" t="str">
        <f t="shared" si="15"/>
        <v/>
      </c>
      <c r="G334" s="257" t="str">
        <f t="shared" si="16"/>
        <v/>
      </c>
    </row>
    <row r="335" spans="1:7" s="244" customFormat="1" ht="14.25">
      <c r="A335" s="261" t="s">
        <v>555</v>
      </c>
      <c r="B335" s="264" t="s">
        <v>35</v>
      </c>
      <c r="C335" s="263"/>
      <c r="D335" s="263"/>
      <c r="E335" s="263"/>
      <c r="F335" s="257" t="str">
        <f t="shared" si="15"/>
        <v/>
      </c>
      <c r="G335" s="257" t="str">
        <f t="shared" si="16"/>
        <v/>
      </c>
    </row>
    <row r="336" spans="1:7" s="244" customFormat="1" ht="14.25">
      <c r="A336" s="261" t="s">
        <v>556</v>
      </c>
      <c r="B336" s="262" t="s">
        <v>37</v>
      </c>
      <c r="C336" s="263"/>
      <c r="D336" s="263"/>
      <c r="E336" s="263"/>
      <c r="F336" s="257" t="str">
        <f t="shared" si="15"/>
        <v/>
      </c>
      <c r="G336" s="257" t="str">
        <f t="shared" si="16"/>
        <v/>
      </c>
    </row>
    <row r="337" spans="1:7" s="244" customFormat="1" ht="14.25">
      <c r="A337" s="261" t="s">
        <v>557</v>
      </c>
      <c r="B337" s="262" t="s">
        <v>558</v>
      </c>
      <c r="C337" s="263"/>
      <c r="D337" s="263"/>
      <c r="E337" s="263"/>
      <c r="F337" s="257" t="str">
        <f t="shared" si="15"/>
        <v/>
      </c>
      <c r="G337" s="257" t="str">
        <f t="shared" si="16"/>
        <v/>
      </c>
    </row>
    <row r="338" spans="1:7" s="244" customFormat="1" ht="14.25">
      <c r="A338" s="261" t="s">
        <v>559</v>
      </c>
      <c r="B338" s="262" t="s">
        <v>560</v>
      </c>
      <c r="C338" s="263"/>
      <c r="D338" s="263"/>
      <c r="E338" s="263"/>
      <c r="F338" s="257" t="str">
        <f t="shared" si="15"/>
        <v/>
      </c>
      <c r="G338" s="257" t="str">
        <f t="shared" si="16"/>
        <v/>
      </c>
    </row>
    <row r="339" spans="1:7" s="244" customFormat="1" ht="14.25">
      <c r="A339" s="261" t="s">
        <v>561</v>
      </c>
      <c r="B339" s="264" t="s">
        <v>562</v>
      </c>
      <c r="C339" s="263"/>
      <c r="D339" s="263"/>
      <c r="E339" s="263"/>
      <c r="F339" s="257" t="str">
        <f t="shared" si="15"/>
        <v/>
      </c>
      <c r="G339" s="257" t="str">
        <f t="shared" si="16"/>
        <v/>
      </c>
    </row>
    <row r="340" spans="1:7" s="244" customFormat="1" ht="14.25">
      <c r="A340" s="261" t="s">
        <v>563</v>
      </c>
      <c r="B340" s="264" t="s">
        <v>134</v>
      </c>
      <c r="C340" s="263"/>
      <c r="D340" s="263"/>
      <c r="E340" s="263"/>
      <c r="F340" s="257" t="str">
        <f t="shared" si="15"/>
        <v/>
      </c>
      <c r="G340" s="257" t="str">
        <f t="shared" si="16"/>
        <v/>
      </c>
    </row>
    <row r="341" spans="1:7" s="244" customFormat="1" ht="14.25">
      <c r="A341" s="261" t="s">
        <v>564</v>
      </c>
      <c r="B341" s="264" t="s">
        <v>51</v>
      </c>
      <c r="C341" s="263"/>
      <c r="D341" s="263"/>
      <c r="E341" s="263"/>
      <c r="F341" s="257" t="str">
        <f t="shared" si="15"/>
        <v/>
      </c>
      <c r="G341" s="257" t="str">
        <f t="shared" si="16"/>
        <v/>
      </c>
    </row>
    <row r="342" spans="1:7" s="244" customFormat="1" ht="14.25">
      <c r="A342" s="261" t="s">
        <v>565</v>
      </c>
      <c r="B342" s="264" t="s">
        <v>566</v>
      </c>
      <c r="C342" s="263"/>
      <c r="D342" s="263"/>
      <c r="E342" s="263"/>
      <c r="F342" s="257" t="str">
        <f t="shared" si="15"/>
        <v/>
      </c>
      <c r="G342" s="257" t="str">
        <f t="shared" si="16"/>
        <v/>
      </c>
    </row>
    <row r="343" spans="1:7" s="244" customFormat="1" ht="14.25">
      <c r="A343" s="258" t="s">
        <v>567</v>
      </c>
      <c r="B343" s="271" t="s">
        <v>568</v>
      </c>
      <c r="C343" s="260"/>
      <c r="D343" s="260"/>
      <c r="E343" s="260"/>
      <c r="F343" s="257" t="str">
        <f t="shared" si="15"/>
        <v/>
      </c>
      <c r="G343" s="257" t="str">
        <f t="shared" si="16"/>
        <v/>
      </c>
    </row>
    <row r="344" spans="1:7" s="244" customFormat="1" ht="14.25">
      <c r="A344" s="261" t="s">
        <v>569</v>
      </c>
      <c r="B344" s="262" t="s">
        <v>33</v>
      </c>
      <c r="C344" s="263"/>
      <c r="D344" s="263"/>
      <c r="E344" s="263"/>
      <c r="F344" s="257" t="str">
        <f t="shared" si="15"/>
        <v/>
      </c>
      <c r="G344" s="257" t="str">
        <f t="shared" si="16"/>
        <v/>
      </c>
    </row>
    <row r="345" spans="1:7" s="244" customFormat="1" ht="14.25">
      <c r="A345" s="261" t="s">
        <v>570</v>
      </c>
      <c r="B345" s="262" t="s">
        <v>35</v>
      </c>
      <c r="C345" s="263"/>
      <c r="D345" s="263"/>
      <c r="E345" s="263"/>
      <c r="F345" s="257" t="str">
        <f t="shared" si="15"/>
        <v/>
      </c>
      <c r="G345" s="257" t="str">
        <f t="shared" si="16"/>
        <v/>
      </c>
    </row>
    <row r="346" spans="1:7" s="244" customFormat="1" ht="14.25">
      <c r="A346" s="261" t="s">
        <v>571</v>
      </c>
      <c r="B346" s="266" t="s">
        <v>37</v>
      </c>
      <c r="C346" s="263"/>
      <c r="D346" s="263"/>
      <c r="E346" s="263"/>
      <c r="F346" s="257" t="str">
        <f t="shared" si="15"/>
        <v/>
      </c>
      <c r="G346" s="257" t="str">
        <f t="shared" si="16"/>
        <v/>
      </c>
    </row>
    <row r="347" spans="1:7" s="244" customFormat="1" ht="14.25">
      <c r="A347" s="261" t="s">
        <v>572</v>
      </c>
      <c r="B347" s="269" t="s">
        <v>573</v>
      </c>
      <c r="C347" s="263"/>
      <c r="D347" s="263"/>
      <c r="E347" s="263"/>
      <c r="F347" s="257" t="str">
        <f t="shared" si="15"/>
        <v/>
      </c>
      <c r="G347" s="257" t="str">
        <f t="shared" si="16"/>
        <v/>
      </c>
    </row>
    <row r="348" spans="1:7" s="244" customFormat="1" ht="14.25">
      <c r="A348" s="261" t="s">
        <v>574</v>
      </c>
      <c r="B348" s="264" t="s">
        <v>575</v>
      </c>
      <c r="C348" s="263"/>
      <c r="D348" s="263"/>
      <c r="E348" s="263"/>
      <c r="F348" s="257" t="str">
        <f t="shared" si="15"/>
        <v/>
      </c>
      <c r="G348" s="257" t="str">
        <f t="shared" si="16"/>
        <v/>
      </c>
    </row>
    <row r="349" spans="1:7" s="244" customFormat="1" ht="14.25">
      <c r="A349" s="261" t="s">
        <v>576</v>
      </c>
      <c r="B349" s="264" t="s">
        <v>51</v>
      </c>
      <c r="C349" s="263"/>
      <c r="D349" s="263"/>
      <c r="E349" s="263"/>
      <c r="F349" s="257" t="str">
        <f t="shared" si="15"/>
        <v/>
      </c>
      <c r="G349" s="257" t="str">
        <f t="shared" si="16"/>
        <v/>
      </c>
    </row>
    <row r="350" spans="1:7" s="244" customFormat="1" ht="14.25">
      <c r="A350" s="261" t="s">
        <v>577</v>
      </c>
      <c r="B350" s="262" t="s">
        <v>578</v>
      </c>
      <c r="C350" s="263"/>
      <c r="D350" s="263"/>
      <c r="E350" s="263"/>
      <c r="F350" s="257" t="str">
        <f t="shared" si="15"/>
        <v/>
      </c>
      <c r="G350" s="257" t="str">
        <f t="shared" si="16"/>
        <v/>
      </c>
    </row>
    <row r="351" spans="1:7" s="244" customFormat="1" ht="14.25">
      <c r="A351" s="258" t="s">
        <v>579</v>
      </c>
      <c r="B351" s="259" t="s">
        <v>580</v>
      </c>
      <c r="C351" s="260"/>
      <c r="D351" s="260"/>
      <c r="E351" s="260"/>
      <c r="F351" s="257" t="str">
        <f t="shared" si="15"/>
        <v/>
      </c>
      <c r="G351" s="257" t="str">
        <f t="shared" si="16"/>
        <v/>
      </c>
    </row>
    <row r="352" spans="1:7" s="244" customFormat="1" ht="14.25">
      <c r="A352" s="261" t="s">
        <v>581</v>
      </c>
      <c r="B352" s="262" t="s">
        <v>33</v>
      </c>
      <c r="C352" s="263"/>
      <c r="D352" s="263"/>
      <c r="E352" s="263"/>
      <c r="F352" s="257" t="str">
        <f t="shared" si="15"/>
        <v/>
      </c>
      <c r="G352" s="257" t="str">
        <f t="shared" si="16"/>
        <v/>
      </c>
    </row>
    <row r="353" spans="1:7" s="244" customFormat="1" ht="14.25">
      <c r="A353" s="261" t="s">
        <v>582</v>
      </c>
      <c r="B353" s="264" t="s">
        <v>35</v>
      </c>
      <c r="C353" s="263"/>
      <c r="D353" s="263"/>
      <c r="E353" s="263"/>
      <c r="F353" s="257" t="str">
        <f t="shared" si="15"/>
        <v/>
      </c>
      <c r="G353" s="257" t="str">
        <f t="shared" si="16"/>
        <v/>
      </c>
    </row>
    <row r="354" spans="1:7" s="244" customFormat="1" ht="14.25">
      <c r="A354" s="261" t="s">
        <v>583</v>
      </c>
      <c r="B354" s="262" t="s">
        <v>134</v>
      </c>
      <c r="C354" s="263"/>
      <c r="D354" s="263"/>
      <c r="E354" s="263"/>
      <c r="F354" s="257" t="str">
        <f t="shared" si="15"/>
        <v/>
      </c>
      <c r="G354" s="257" t="str">
        <f t="shared" si="16"/>
        <v/>
      </c>
    </row>
    <row r="355" spans="1:7" s="244" customFormat="1" ht="14.25">
      <c r="A355" s="261" t="s">
        <v>584</v>
      </c>
      <c r="B355" s="264" t="s">
        <v>585</v>
      </c>
      <c r="C355" s="263"/>
      <c r="D355" s="263"/>
      <c r="E355" s="263"/>
      <c r="F355" s="257" t="str">
        <f t="shared" si="15"/>
        <v/>
      </c>
      <c r="G355" s="257" t="str">
        <f t="shared" si="16"/>
        <v/>
      </c>
    </row>
    <row r="356" spans="1:7" s="244" customFormat="1" ht="14.25">
      <c r="A356" s="261" t="s">
        <v>586</v>
      </c>
      <c r="B356" s="262" t="s">
        <v>587</v>
      </c>
      <c r="C356" s="263"/>
      <c r="D356" s="263"/>
      <c r="E356" s="263"/>
      <c r="F356" s="257" t="str">
        <f t="shared" si="15"/>
        <v/>
      </c>
      <c r="G356" s="257" t="str">
        <f t="shared" si="16"/>
        <v/>
      </c>
    </row>
    <row r="357" spans="1:7" s="244" customFormat="1" ht="14.25">
      <c r="A357" s="258" t="s">
        <v>588</v>
      </c>
      <c r="B357" s="259" t="s">
        <v>589</v>
      </c>
      <c r="C357" s="260"/>
      <c r="D357" s="260">
        <f>SUM(D358:D359)</f>
        <v>21</v>
      </c>
      <c r="E357" s="260"/>
      <c r="F357" s="257" t="str">
        <f t="shared" si="15"/>
        <v/>
      </c>
      <c r="G357" s="257"/>
    </row>
    <row r="358" spans="1:7" s="244" customFormat="1" ht="14.25">
      <c r="A358" s="261" t="s">
        <v>590</v>
      </c>
      <c r="B358" s="262" t="s">
        <v>591</v>
      </c>
      <c r="C358" s="263"/>
      <c r="D358" s="263">
        <v>21</v>
      </c>
      <c r="E358" s="263"/>
      <c r="F358" s="257" t="str">
        <f t="shared" si="15"/>
        <v/>
      </c>
      <c r="G358" s="257"/>
    </row>
    <row r="359" spans="1:7" s="244" customFormat="1" ht="14.25">
      <c r="A359" s="261" t="s">
        <v>592</v>
      </c>
      <c r="B359" s="262" t="s">
        <v>593</v>
      </c>
      <c r="C359" s="263"/>
      <c r="D359" s="263"/>
      <c r="E359" s="263"/>
      <c r="F359" s="257" t="str">
        <f t="shared" si="15"/>
        <v/>
      </c>
      <c r="G359" s="257" t="str">
        <f t="shared" si="16"/>
        <v/>
      </c>
    </row>
    <row r="360" spans="1:7" s="244" customFormat="1" ht="14.25">
      <c r="A360" s="255" t="s">
        <v>594</v>
      </c>
      <c r="B360" s="256" t="s">
        <v>595</v>
      </c>
      <c r="C360" s="283">
        <f>SUM(C361,C366,C373,C379,C385,C389,C393,C397,C403,C410)</f>
        <v>102596</v>
      </c>
      <c r="D360" s="283">
        <v>81886</v>
      </c>
      <c r="E360" s="283">
        <f>E361+E366+E373+E379+E385+E389+E393+E397+E403+E410</f>
        <v>145272</v>
      </c>
      <c r="F360" s="257">
        <f t="shared" si="15"/>
        <v>141.6</v>
      </c>
      <c r="G360" s="257">
        <f t="shared" si="16"/>
        <v>177.4</v>
      </c>
    </row>
    <row r="361" spans="1:7" s="244" customFormat="1" ht="14.25">
      <c r="A361" s="258" t="s">
        <v>596</v>
      </c>
      <c r="B361" s="267" t="s">
        <v>597</v>
      </c>
      <c r="C361" s="260">
        <f>SUM(C362:C365)</f>
        <v>49245</v>
      </c>
      <c r="D361" s="260">
        <v>16716</v>
      </c>
      <c r="E361" s="260">
        <v>56030</v>
      </c>
      <c r="F361" s="257">
        <f t="shared" si="15"/>
        <v>113.8</v>
      </c>
      <c r="G361" s="257">
        <f t="shared" si="16"/>
        <v>335.2</v>
      </c>
    </row>
    <row r="362" spans="1:7" s="244" customFormat="1" ht="14.25">
      <c r="A362" s="261" t="s">
        <v>598</v>
      </c>
      <c r="B362" s="262" t="s">
        <v>33</v>
      </c>
      <c r="C362" s="263">
        <v>15624</v>
      </c>
      <c r="D362" s="263">
        <v>16425</v>
      </c>
      <c r="E362" s="263">
        <v>20493</v>
      </c>
      <c r="F362" s="257">
        <f t="shared" si="15"/>
        <v>131.19999999999999</v>
      </c>
      <c r="G362" s="257">
        <f t="shared" si="16"/>
        <v>124.8</v>
      </c>
    </row>
    <row r="363" spans="1:7" s="244" customFormat="1" ht="14.25">
      <c r="A363" s="261" t="s">
        <v>599</v>
      </c>
      <c r="B363" s="262" t="s">
        <v>35</v>
      </c>
      <c r="C363" s="263">
        <v>200</v>
      </c>
      <c r="D363" s="263">
        <v>30</v>
      </c>
      <c r="E363" s="263">
        <v>20</v>
      </c>
      <c r="F363" s="257"/>
      <c r="G363" s="257"/>
    </row>
    <row r="364" spans="1:7" s="244" customFormat="1" ht="14.25">
      <c r="A364" s="261" t="s">
        <v>600</v>
      </c>
      <c r="B364" s="262" t="s">
        <v>37</v>
      </c>
      <c r="C364" s="263"/>
      <c r="D364" s="263">
        <v>158</v>
      </c>
      <c r="E364" s="263">
        <v>155</v>
      </c>
      <c r="F364" s="257" t="str">
        <f t="shared" si="15"/>
        <v/>
      </c>
      <c r="G364" s="257">
        <f t="shared" si="16"/>
        <v>98.1</v>
      </c>
    </row>
    <row r="365" spans="1:7" s="244" customFormat="1" ht="14.25">
      <c r="A365" s="261" t="s">
        <v>601</v>
      </c>
      <c r="B365" s="269" t="s">
        <v>602</v>
      </c>
      <c r="C365" s="263">
        <v>33421</v>
      </c>
      <c r="D365" s="263">
        <v>103</v>
      </c>
      <c r="E365" s="263">
        <v>35362</v>
      </c>
      <c r="F365" s="257">
        <f t="shared" si="15"/>
        <v>105.8</v>
      </c>
      <c r="G365" s="257">
        <f t="shared" si="16"/>
        <v>34332</v>
      </c>
    </row>
    <row r="366" spans="1:7" s="244" customFormat="1" ht="14.25">
      <c r="A366" s="258" t="s">
        <v>603</v>
      </c>
      <c r="B366" s="259" t="s">
        <v>604</v>
      </c>
      <c r="C366" s="260">
        <f>SUM(C367:C372)</f>
        <v>50512</v>
      </c>
      <c r="D366" s="260">
        <v>59317</v>
      </c>
      <c r="E366" s="260">
        <v>84343</v>
      </c>
      <c r="F366" s="257">
        <f t="shared" si="15"/>
        <v>167</v>
      </c>
      <c r="G366" s="257">
        <f t="shared" si="16"/>
        <v>142.19999999999999</v>
      </c>
    </row>
    <row r="367" spans="1:7" s="244" customFormat="1" ht="14.25">
      <c r="A367" s="261" t="s">
        <v>605</v>
      </c>
      <c r="B367" s="262" t="s">
        <v>606</v>
      </c>
      <c r="C367" s="263">
        <v>842</v>
      </c>
      <c r="D367" s="263">
        <v>1694</v>
      </c>
      <c r="E367" s="263">
        <v>2798</v>
      </c>
      <c r="F367" s="257">
        <f t="shared" si="15"/>
        <v>332.3</v>
      </c>
      <c r="G367" s="257">
        <f t="shared" si="16"/>
        <v>165.2</v>
      </c>
    </row>
    <row r="368" spans="1:7" s="244" customFormat="1" ht="14.25">
      <c r="A368" s="261" t="s">
        <v>607</v>
      </c>
      <c r="B368" s="262" t="s">
        <v>608</v>
      </c>
      <c r="C368" s="263">
        <v>28500</v>
      </c>
      <c r="D368" s="263">
        <v>33776</v>
      </c>
      <c r="E368" s="263">
        <v>44235</v>
      </c>
      <c r="F368" s="257">
        <f t="shared" si="15"/>
        <v>155.19999999999999</v>
      </c>
      <c r="G368" s="257">
        <f t="shared" si="16"/>
        <v>131</v>
      </c>
    </row>
    <row r="369" spans="1:7" s="244" customFormat="1" ht="14.25">
      <c r="A369" s="261" t="s">
        <v>609</v>
      </c>
      <c r="B369" s="264" t="s">
        <v>610</v>
      </c>
      <c r="C369" s="263">
        <v>1501</v>
      </c>
      <c r="D369" s="263">
        <v>2919</v>
      </c>
      <c r="E369" s="263">
        <v>5410</v>
      </c>
      <c r="F369" s="257">
        <f t="shared" si="15"/>
        <v>360.4</v>
      </c>
      <c r="G369" s="257">
        <f t="shared" si="16"/>
        <v>185.3</v>
      </c>
    </row>
    <row r="370" spans="1:7" s="244" customFormat="1" ht="14.25">
      <c r="A370" s="261" t="s">
        <v>611</v>
      </c>
      <c r="B370" s="264" t="s">
        <v>612</v>
      </c>
      <c r="C370" s="263">
        <v>8564</v>
      </c>
      <c r="D370" s="263">
        <v>11575</v>
      </c>
      <c r="E370" s="263">
        <v>17200</v>
      </c>
      <c r="F370" s="257">
        <f t="shared" si="15"/>
        <v>200.8</v>
      </c>
      <c r="G370" s="257">
        <f t="shared" si="16"/>
        <v>148.6</v>
      </c>
    </row>
    <row r="371" spans="1:7" s="244" customFormat="1" ht="14.25">
      <c r="A371" s="261" t="s">
        <v>613</v>
      </c>
      <c r="B371" s="264" t="s">
        <v>614</v>
      </c>
      <c r="C371" s="263"/>
      <c r="D371" s="263">
        <v>49</v>
      </c>
      <c r="E371" s="263">
        <v>88</v>
      </c>
      <c r="F371" s="257" t="str">
        <f t="shared" si="15"/>
        <v/>
      </c>
      <c r="G371" s="257">
        <f t="shared" si="16"/>
        <v>179.6</v>
      </c>
    </row>
    <row r="372" spans="1:7" s="244" customFormat="1" ht="14.25">
      <c r="A372" s="261" t="s">
        <v>615</v>
      </c>
      <c r="B372" s="262" t="s">
        <v>616</v>
      </c>
      <c r="C372" s="263">
        <v>11105</v>
      </c>
      <c r="D372" s="263">
        <v>9304</v>
      </c>
      <c r="E372" s="263">
        <v>14612</v>
      </c>
      <c r="F372" s="257">
        <f t="shared" si="15"/>
        <v>131.6</v>
      </c>
      <c r="G372" s="257">
        <f t="shared" si="16"/>
        <v>157.1</v>
      </c>
    </row>
    <row r="373" spans="1:7" s="244" customFormat="1" ht="14.25">
      <c r="A373" s="258" t="s">
        <v>617</v>
      </c>
      <c r="B373" s="259" t="s">
        <v>618</v>
      </c>
      <c r="C373" s="260">
        <f>SUM(C374:C378)</f>
        <v>1800</v>
      </c>
      <c r="D373" s="260">
        <v>1894</v>
      </c>
      <c r="E373" s="260">
        <v>3474</v>
      </c>
      <c r="F373" s="257">
        <f t="shared" si="15"/>
        <v>193</v>
      </c>
      <c r="G373" s="257">
        <f t="shared" si="16"/>
        <v>183.4</v>
      </c>
    </row>
    <row r="374" spans="1:7" s="244" customFormat="1" ht="14.25">
      <c r="A374" s="261" t="s">
        <v>619</v>
      </c>
      <c r="B374" s="262" t="s">
        <v>620</v>
      </c>
      <c r="C374" s="263"/>
      <c r="D374" s="263"/>
      <c r="E374" s="263">
        <v>1100</v>
      </c>
      <c r="F374" s="257" t="str">
        <f t="shared" si="15"/>
        <v/>
      </c>
      <c r="G374" s="257" t="str">
        <f t="shared" si="16"/>
        <v/>
      </c>
    </row>
    <row r="375" spans="1:7" s="244" customFormat="1" ht="14.25">
      <c r="A375" s="261" t="s">
        <v>621</v>
      </c>
      <c r="B375" s="262" t="s">
        <v>622</v>
      </c>
      <c r="C375" s="263">
        <v>1800</v>
      </c>
      <c r="D375" s="263">
        <v>1759</v>
      </c>
      <c r="E375" s="263">
        <v>1989</v>
      </c>
      <c r="F375" s="257">
        <f t="shared" si="15"/>
        <v>110.5</v>
      </c>
      <c r="G375" s="257">
        <f t="shared" si="16"/>
        <v>113.1</v>
      </c>
    </row>
    <row r="376" spans="1:7" s="244" customFormat="1" ht="14.25">
      <c r="A376" s="261" t="s">
        <v>623</v>
      </c>
      <c r="B376" s="262" t="s">
        <v>624</v>
      </c>
      <c r="C376" s="263"/>
      <c r="D376" s="263"/>
      <c r="E376" s="263"/>
      <c r="F376" s="257" t="str">
        <f t="shared" si="15"/>
        <v/>
      </c>
      <c r="G376" s="257" t="str">
        <f t="shared" si="16"/>
        <v/>
      </c>
    </row>
    <row r="377" spans="1:7" s="244" customFormat="1" ht="14.25">
      <c r="A377" s="261" t="s">
        <v>625</v>
      </c>
      <c r="B377" s="264" t="s">
        <v>626</v>
      </c>
      <c r="C377" s="263"/>
      <c r="D377" s="263">
        <v>135</v>
      </c>
      <c r="E377" s="263">
        <v>168</v>
      </c>
      <c r="F377" s="257" t="str">
        <f t="shared" si="15"/>
        <v/>
      </c>
      <c r="G377" s="257">
        <f t="shared" si="16"/>
        <v>124.4</v>
      </c>
    </row>
    <row r="378" spans="1:7" s="244" customFormat="1" ht="14.25">
      <c r="A378" s="261" t="s">
        <v>627</v>
      </c>
      <c r="B378" s="264" t="s">
        <v>628</v>
      </c>
      <c r="C378" s="263"/>
      <c r="D378" s="263"/>
      <c r="E378" s="263">
        <v>217</v>
      </c>
      <c r="F378" s="257" t="str">
        <f t="shared" si="15"/>
        <v/>
      </c>
      <c r="G378" s="257" t="str">
        <f t="shared" si="16"/>
        <v/>
      </c>
    </row>
    <row r="379" spans="1:7" s="244" customFormat="1" ht="14.25">
      <c r="A379" s="258" t="s">
        <v>629</v>
      </c>
      <c r="B379" s="271" t="s">
        <v>630</v>
      </c>
      <c r="C379" s="260"/>
      <c r="D379" s="260"/>
      <c r="E379" s="260"/>
      <c r="F379" s="257" t="str">
        <f t="shared" si="15"/>
        <v/>
      </c>
      <c r="G379" s="257" t="str">
        <f t="shared" si="16"/>
        <v/>
      </c>
    </row>
    <row r="380" spans="1:7" s="244" customFormat="1" ht="14.25">
      <c r="A380" s="261" t="s">
        <v>631</v>
      </c>
      <c r="B380" s="262" t="s">
        <v>632</v>
      </c>
      <c r="C380" s="263"/>
      <c r="D380" s="263"/>
      <c r="E380" s="263"/>
      <c r="F380" s="257" t="str">
        <f t="shared" si="15"/>
        <v/>
      </c>
      <c r="G380" s="257" t="str">
        <f t="shared" si="16"/>
        <v/>
      </c>
    </row>
    <row r="381" spans="1:7" s="244" customFormat="1" ht="14.25">
      <c r="A381" s="261" t="s">
        <v>633</v>
      </c>
      <c r="B381" s="262" t="s">
        <v>634</v>
      </c>
      <c r="C381" s="263"/>
      <c r="D381" s="263"/>
      <c r="E381" s="263"/>
      <c r="F381" s="257" t="str">
        <f t="shared" si="15"/>
        <v/>
      </c>
      <c r="G381" s="257" t="str">
        <f t="shared" si="16"/>
        <v/>
      </c>
    </row>
    <row r="382" spans="1:7" s="244" customFormat="1" ht="14.25">
      <c r="A382" s="261" t="s">
        <v>635</v>
      </c>
      <c r="B382" s="262" t="s">
        <v>636</v>
      </c>
      <c r="C382" s="263"/>
      <c r="D382" s="263"/>
      <c r="E382" s="263"/>
      <c r="F382" s="257" t="str">
        <f t="shared" si="15"/>
        <v/>
      </c>
      <c r="G382" s="257" t="str">
        <f t="shared" si="16"/>
        <v/>
      </c>
    </row>
    <row r="383" spans="1:7" s="244" customFormat="1" ht="14.25">
      <c r="A383" s="261" t="s">
        <v>637</v>
      </c>
      <c r="B383" s="264" t="s">
        <v>638</v>
      </c>
      <c r="C383" s="263"/>
      <c r="D383" s="263"/>
      <c r="E383" s="263"/>
      <c r="F383" s="257" t="str">
        <f t="shared" si="15"/>
        <v/>
      </c>
      <c r="G383" s="257" t="str">
        <f t="shared" si="16"/>
        <v/>
      </c>
    </row>
    <row r="384" spans="1:7" s="244" customFormat="1" ht="14.25">
      <c r="A384" s="261" t="s">
        <v>639</v>
      </c>
      <c r="B384" s="264" t="s">
        <v>640</v>
      </c>
      <c r="C384" s="263"/>
      <c r="D384" s="263"/>
      <c r="E384" s="263"/>
      <c r="F384" s="257" t="str">
        <f t="shared" si="15"/>
        <v/>
      </c>
      <c r="G384" s="257" t="str">
        <f t="shared" si="16"/>
        <v/>
      </c>
    </row>
    <row r="385" spans="1:7" s="244" customFormat="1" ht="14.25">
      <c r="A385" s="258" t="s">
        <v>641</v>
      </c>
      <c r="B385" s="267" t="s">
        <v>642</v>
      </c>
      <c r="C385" s="260"/>
      <c r="D385" s="260"/>
      <c r="E385" s="260"/>
      <c r="F385" s="257" t="str">
        <f t="shared" si="15"/>
        <v/>
      </c>
      <c r="G385" s="257" t="str">
        <f t="shared" si="16"/>
        <v/>
      </c>
    </row>
    <row r="386" spans="1:7" s="244" customFormat="1" ht="14.25">
      <c r="A386" s="261" t="s">
        <v>643</v>
      </c>
      <c r="B386" s="262" t="s">
        <v>644</v>
      </c>
      <c r="C386" s="263"/>
      <c r="D386" s="263"/>
      <c r="E386" s="263"/>
      <c r="F386" s="257" t="str">
        <f t="shared" si="15"/>
        <v/>
      </c>
      <c r="G386" s="257" t="str">
        <f t="shared" si="16"/>
        <v/>
      </c>
    </row>
    <row r="387" spans="1:7" s="244" customFormat="1" ht="14.25">
      <c r="A387" s="261" t="s">
        <v>645</v>
      </c>
      <c r="B387" s="262" t="s">
        <v>646</v>
      </c>
      <c r="C387" s="263"/>
      <c r="D387" s="263"/>
      <c r="E387" s="263"/>
      <c r="F387" s="257" t="str">
        <f t="shared" si="15"/>
        <v/>
      </c>
      <c r="G387" s="257" t="str">
        <f t="shared" si="16"/>
        <v/>
      </c>
    </row>
    <row r="388" spans="1:7" s="244" customFormat="1" ht="14.25">
      <c r="A388" s="261" t="s">
        <v>647</v>
      </c>
      <c r="B388" s="262" t="s">
        <v>648</v>
      </c>
      <c r="C388" s="263"/>
      <c r="D388" s="263"/>
      <c r="E388" s="263"/>
      <c r="F388" s="257" t="str">
        <f t="shared" si="15"/>
        <v/>
      </c>
      <c r="G388" s="257" t="str">
        <f t="shared" si="16"/>
        <v/>
      </c>
    </row>
    <row r="389" spans="1:7" s="244" customFormat="1" ht="14.25">
      <c r="A389" s="258" t="s">
        <v>649</v>
      </c>
      <c r="B389" s="267" t="s">
        <v>650</v>
      </c>
      <c r="C389" s="260"/>
      <c r="D389" s="260"/>
      <c r="E389" s="260"/>
      <c r="F389" s="257" t="str">
        <f t="shared" si="15"/>
        <v/>
      </c>
      <c r="G389" s="257" t="str">
        <f t="shared" si="16"/>
        <v/>
      </c>
    </row>
    <row r="390" spans="1:7" s="244" customFormat="1" ht="14.25">
      <c r="A390" s="261" t="s">
        <v>651</v>
      </c>
      <c r="B390" s="264" t="s">
        <v>652</v>
      </c>
      <c r="C390" s="263"/>
      <c r="D390" s="263"/>
      <c r="E390" s="263"/>
      <c r="F390" s="257" t="str">
        <f t="shared" si="15"/>
        <v/>
      </c>
      <c r="G390" s="257" t="str">
        <f t="shared" si="16"/>
        <v/>
      </c>
    </row>
    <row r="391" spans="1:7" s="244" customFormat="1" ht="14.25">
      <c r="A391" s="261" t="s">
        <v>653</v>
      </c>
      <c r="B391" s="264" t="s">
        <v>654</v>
      </c>
      <c r="C391" s="263"/>
      <c r="D391" s="263"/>
      <c r="E391" s="263"/>
      <c r="F391" s="257" t="str">
        <f t="shared" si="15"/>
        <v/>
      </c>
      <c r="G391" s="257" t="str">
        <f t="shared" si="16"/>
        <v/>
      </c>
    </row>
    <row r="392" spans="1:7" s="244" customFormat="1" ht="14.25">
      <c r="A392" s="261" t="s">
        <v>655</v>
      </c>
      <c r="B392" s="265" t="s">
        <v>656</v>
      </c>
      <c r="C392" s="263"/>
      <c r="D392" s="263"/>
      <c r="E392" s="263"/>
      <c r="F392" s="257" t="str">
        <f t="shared" si="15"/>
        <v/>
      </c>
      <c r="G392" s="257" t="str">
        <f t="shared" si="16"/>
        <v/>
      </c>
    </row>
    <row r="393" spans="1:7" s="244" customFormat="1" ht="14.25">
      <c r="A393" s="258" t="s">
        <v>657</v>
      </c>
      <c r="B393" s="259" t="s">
        <v>658</v>
      </c>
      <c r="C393" s="260"/>
      <c r="D393" s="260">
        <f>SUM(D394:D396)</f>
        <v>10</v>
      </c>
      <c r="E393" s="260"/>
      <c r="F393" s="257" t="str">
        <f t="shared" si="15"/>
        <v/>
      </c>
      <c r="G393" s="257"/>
    </row>
    <row r="394" spans="1:7" s="244" customFormat="1" ht="14.25">
      <c r="A394" s="261" t="s">
        <v>659</v>
      </c>
      <c r="B394" s="262" t="s">
        <v>660</v>
      </c>
      <c r="C394" s="263"/>
      <c r="D394" s="263">
        <v>10</v>
      </c>
      <c r="E394" s="263"/>
      <c r="F394" s="257" t="str">
        <f t="shared" si="15"/>
        <v/>
      </c>
      <c r="G394" s="257"/>
    </row>
    <row r="395" spans="1:7" s="244" customFormat="1" ht="14.25">
      <c r="A395" s="261" t="s">
        <v>661</v>
      </c>
      <c r="B395" s="262" t="s">
        <v>662</v>
      </c>
      <c r="C395" s="263"/>
      <c r="D395" s="263"/>
      <c r="E395" s="263"/>
      <c r="F395" s="257" t="str">
        <f t="shared" si="15"/>
        <v/>
      </c>
      <c r="G395" s="257" t="str">
        <f t="shared" si="16"/>
        <v/>
      </c>
    </row>
    <row r="396" spans="1:7" s="244" customFormat="1" ht="14.25">
      <c r="A396" s="261" t="s">
        <v>663</v>
      </c>
      <c r="B396" s="264" t="s">
        <v>664</v>
      </c>
      <c r="C396" s="263"/>
      <c r="D396" s="263"/>
      <c r="E396" s="263"/>
      <c r="F396" s="257" t="str">
        <f t="shared" ref="F396:F459" si="17">IF(C396=0,"",ROUND(E396/C396*100,1))</f>
        <v/>
      </c>
      <c r="G396" s="257" t="str">
        <f t="shared" ref="G396:G458" si="18">IF(D396=0,"",ROUND(E396/D396*100,1))</f>
        <v/>
      </c>
    </row>
    <row r="397" spans="1:7" s="244" customFormat="1" ht="14.25">
      <c r="A397" s="258" t="s">
        <v>665</v>
      </c>
      <c r="B397" s="267" t="s">
        <v>666</v>
      </c>
      <c r="C397" s="260">
        <f>SUM(C398:C402)</f>
        <v>1039</v>
      </c>
      <c r="D397" s="260">
        <v>930</v>
      </c>
      <c r="E397" s="260">
        <v>1425</v>
      </c>
      <c r="F397" s="257">
        <f t="shared" si="17"/>
        <v>137.19999999999999</v>
      </c>
      <c r="G397" s="257">
        <f t="shared" si="18"/>
        <v>153.19999999999999</v>
      </c>
    </row>
    <row r="398" spans="1:7" s="244" customFormat="1" ht="14.25">
      <c r="A398" s="261" t="s">
        <v>667</v>
      </c>
      <c r="B398" s="264" t="s">
        <v>668</v>
      </c>
      <c r="C398" s="263">
        <v>634</v>
      </c>
      <c r="D398" s="263">
        <v>373</v>
      </c>
      <c r="E398" s="263">
        <v>662</v>
      </c>
      <c r="F398" s="257">
        <f t="shared" si="17"/>
        <v>104.4</v>
      </c>
      <c r="G398" s="257">
        <f t="shared" si="18"/>
        <v>177.5</v>
      </c>
    </row>
    <row r="399" spans="1:7" s="244" customFormat="1" ht="14.25">
      <c r="A399" s="261" t="s">
        <v>669</v>
      </c>
      <c r="B399" s="262" t="s">
        <v>670</v>
      </c>
      <c r="C399" s="263">
        <v>405</v>
      </c>
      <c r="D399" s="263">
        <v>307</v>
      </c>
      <c r="E399" s="263">
        <v>519</v>
      </c>
      <c r="F399" s="257">
        <f t="shared" si="17"/>
        <v>128.1</v>
      </c>
      <c r="G399" s="257">
        <f t="shared" si="18"/>
        <v>169.1</v>
      </c>
    </row>
    <row r="400" spans="1:7" s="244" customFormat="1" ht="14.25">
      <c r="A400" s="261" t="s">
        <v>671</v>
      </c>
      <c r="B400" s="262" t="s">
        <v>672</v>
      </c>
      <c r="C400" s="263"/>
      <c r="D400" s="263">
        <v>250</v>
      </c>
      <c r="E400" s="263">
        <v>244</v>
      </c>
      <c r="F400" s="257" t="str">
        <f t="shared" si="17"/>
        <v/>
      </c>
      <c r="G400" s="257">
        <f t="shared" si="18"/>
        <v>97.6</v>
      </c>
    </row>
    <row r="401" spans="1:7" s="244" customFormat="1" ht="14.25">
      <c r="A401" s="261" t="s">
        <v>673</v>
      </c>
      <c r="B401" s="262" t="s">
        <v>674</v>
      </c>
      <c r="C401" s="263"/>
      <c r="D401" s="263"/>
      <c r="E401" s="263"/>
      <c r="F401" s="257" t="str">
        <f t="shared" si="17"/>
        <v/>
      </c>
      <c r="G401" s="257" t="str">
        <f t="shared" si="18"/>
        <v/>
      </c>
    </row>
    <row r="402" spans="1:7" s="244" customFormat="1" ht="14.25">
      <c r="A402" s="261" t="s">
        <v>675</v>
      </c>
      <c r="B402" s="262" t="s">
        <v>676</v>
      </c>
      <c r="C402" s="263"/>
      <c r="D402" s="263"/>
      <c r="E402" s="263"/>
      <c r="F402" s="257" t="str">
        <f t="shared" si="17"/>
        <v/>
      </c>
      <c r="G402" s="257" t="str">
        <f t="shared" si="18"/>
        <v/>
      </c>
    </row>
    <row r="403" spans="1:7" s="244" customFormat="1" ht="14.25">
      <c r="A403" s="258" t="s">
        <v>677</v>
      </c>
      <c r="B403" s="259" t="s">
        <v>678</v>
      </c>
      <c r="C403" s="260"/>
      <c r="D403" s="260">
        <v>3019</v>
      </c>
      <c r="E403" s="260"/>
      <c r="F403" s="257" t="str">
        <f t="shared" si="17"/>
        <v/>
      </c>
      <c r="G403" s="257"/>
    </row>
    <row r="404" spans="1:7" s="244" customFormat="1" ht="14.25">
      <c r="A404" s="261" t="s">
        <v>679</v>
      </c>
      <c r="B404" s="264" t="s">
        <v>680</v>
      </c>
      <c r="C404" s="263"/>
      <c r="D404" s="263">
        <v>2409</v>
      </c>
      <c r="E404" s="263"/>
      <c r="F404" s="257" t="str">
        <f t="shared" si="17"/>
        <v/>
      </c>
      <c r="G404" s="257"/>
    </row>
    <row r="405" spans="1:7" s="244" customFormat="1" ht="14.25">
      <c r="A405" s="261" t="s">
        <v>681</v>
      </c>
      <c r="B405" s="264" t="s">
        <v>682</v>
      </c>
      <c r="C405" s="263"/>
      <c r="D405" s="263">
        <v>485</v>
      </c>
      <c r="E405" s="263"/>
      <c r="F405" s="257" t="str">
        <f t="shared" si="17"/>
        <v/>
      </c>
      <c r="G405" s="257"/>
    </row>
    <row r="406" spans="1:7" s="244" customFormat="1" ht="14.25">
      <c r="A406" s="261" t="s">
        <v>683</v>
      </c>
      <c r="B406" s="264" t="s">
        <v>684</v>
      </c>
      <c r="C406" s="263"/>
      <c r="D406" s="263"/>
      <c r="E406" s="263"/>
      <c r="F406" s="257" t="str">
        <f t="shared" si="17"/>
        <v/>
      </c>
      <c r="G406" s="257"/>
    </row>
    <row r="407" spans="1:7" s="244" customFormat="1" ht="14.25">
      <c r="A407" s="261" t="s">
        <v>685</v>
      </c>
      <c r="B407" s="265" t="s">
        <v>686</v>
      </c>
      <c r="C407" s="263"/>
      <c r="D407" s="263"/>
      <c r="E407" s="263"/>
      <c r="F407" s="257" t="str">
        <f t="shared" si="17"/>
        <v/>
      </c>
      <c r="G407" s="257"/>
    </row>
    <row r="408" spans="1:7" s="244" customFormat="1" ht="14.25">
      <c r="A408" s="261" t="s">
        <v>687</v>
      </c>
      <c r="B408" s="262" t="s">
        <v>688</v>
      </c>
      <c r="C408" s="263"/>
      <c r="D408" s="263">
        <v>125</v>
      </c>
      <c r="E408" s="263"/>
      <c r="F408" s="257" t="str">
        <f t="shared" si="17"/>
        <v/>
      </c>
      <c r="G408" s="257"/>
    </row>
    <row r="409" spans="1:7" s="244" customFormat="1" ht="14.25">
      <c r="A409" s="261" t="s">
        <v>689</v>
      </c>
      <c r="B409" s="262" t="s">
        <v>690</v>
      </c>
      <c r="C409" s="263"/>
      <c r="D409" s="263"/>
      <c r="E409" s="263"/>
      <c r="F409" s="257" t="str">
        <f t="shared" si="17"/>
        <v/>
      </c>
      <c r="G409" s="257"/>
    </row>
    <row r="410" spans="1:7" s="244" customFormat="1" ht="14.25">
      <c r="A410" s="258" t="s">
        <v>691</v>
      </c>
      <c r="B410" s="259" t="s">
        <v>692</v>
      </c>
      <c r="C410" s="260"/>
      <c r="D410" s="260"/>
      <c r="E410" s="260"/>
      <c r="F410" s="257" t="str">
        <f t="shared" si="17"/>
        <v/>
      </c>
      <c r="G410" s="257"/>
    </row>
    <row r="411" spans="1:7" s="244" customFormat="1" ht="14.25">
      <c r="A411" s="261" t="s">
        <v>693</v>
      </c>
      <c r="B411" s="262" t="s">
        <v>694</v>
      </c>
      <c r="C411" s="263"/>
      <c r="D411" s="263"/>
      <c r="E411" s="263"/>
      <c r="F411" s="257" t="str">
        <f t="shared" si="17"/>
        <v/>
      </c>
      <c r="G411" s="257" t="str">
        <f t="shared" si="18"/>
        <v/>
      </c>
    </row>
    <row r="412" spans="1:7" s="244" customFormat="1" ht="14.25">
      <c r="A412" s="255" t="s">
        <v>695</v>
      </c>
      <c r="B412" s="256" t="s">
        <v>696</v>
      </c>
      <c r="C412" s="283">
        <f>SUM(C413,C418,C427,C433,C438,C443,C448,C455,C459,C463)</f>
        <v>2263</v>
      </c>
      <c r="D412" s="283">
        <v>6350</v>
      </c>
      <c r="E412" s="283">
        <f>E413+E418+E427+E433+E438+E443+E448+E455+E459+E463</f>
        <v>1085</v>
      </c>
      <c r="F412" s="257">
        <f t="shared" si="17"/>
        <v>47.9</v>
      </c>
      <c r="G412" s="257">
        <f t="shared" si="18"/>
        <v>17.100000000000001</v>
      </c>
    </row>
    <row r="413" spans="1:7" s="244" customFormat="1" ht="14.25">
      <c r="A413" s="258" t="s">
        <v>697</v>
      </c>
      <c r="B413" s="267" t="s">
        <v>698</v>
      </c>
      <c r="C413" s="260">
        <f>SUM(C414:C417)</f>
        <v>409</v>
      </c>
      <c r="D413" s="260">
        <v>244</v>
      </c>
      <c r="E413" s="260">
        <v>468</v>
      </c>
      <c r="F413" s="257">
        <f t="shared" si="17"/>
        <v>114.4</v>
      </c>
      <c r="G413" s="257">
        <f t="shared" si="18"/>
        <v>191.8</v>
      </c>
    </row>
    <row r="414" spans="1:7" s="244" customFormat="1" ht="14.25">
      <c r="A414" s="261" t="s">
        <v>699</v>
      </c>
      <c r="B414" s="262" t="s">
        <v>33</v>
      </c>
      <c r="C414" s="263">
        <v>105</v>
      </c>
      <c r="D414" s="263">
        <v>119</v>
      </c>
      <c r="E414" s="263">
        <v>152</v>
      </c>
      <c r="F414" s="257">
        <f t="shared" si="17"/>
        <v>144.80000000000001</v>
      </c>
      <c r="G414" s="257">
        <f t="shared" si="18"/>
        <v>127.7</v>
      </c>
    </row>
    <row r="415" spans="1:7" s="244" customFormat="1" ht="14.25">
      <c r="A415" s="261" t="s">
        <v>700</v>
      </c>
      <c r="B415" s="262" t="s">
        <v>35</v>
      </c>
      <c r="C415" s="263">
        <v>64</v>
      </c>
      <c r="D415" s="263">
        <v>45</v>
      </c>
      <c r="E415" s="263">
        <v>76</v>
      </c>
      <c r="F415" s="257">
        <f t="shared" si="17"/>
        <v>118.8</v>
      </c>
      <c r="G415" s="257">
        <f t="shared" si="18"/>
        <v>168.9</v>
      </c>
    </row>
    <row r="416" spans="1:7" s="244" customFormat="1" ht="14.25">
      <c r="A416" s="261" t="s">
        <v>701</v>
      </c>
      <c r="B416" s="262" t="s">
        <v>37</v>
      </c>
      <c r="C416" s="263"/>
      <c r="D416" s="263"/>
      <c r="E416" s="263"/>
      <c r="F416" s="257" t="str">
        <f t="shared" si="17"/>
        <v/>
      </c>
      <c r="G416" s="257" t="str">
        <f t="shared" si="18"/>
        <v/>
      </c>
    </row>
    <row r="417" spans="1:7" s="244" customFormat="1" ht="14.25">
      <c r="A417" s="261" t="s">
        <v>702</v>
      </c>
      <c r="B417" s="264" t="s">
        <v>703</v>
      </c>
      <c r="C417" s="263">
        <v>240</v>
      </c>
      <c r="D417" s="263">
        <v>80</v>
      </c>
      <c r="E417" s="263">
        <v>240</v>
      </c>
      <c r="F417" s="257">
        <f t="shared" si="17"/>
        <v>100</v>
      </c>
      <c r="G417" s="257">
        <f t="shared" si="18"/>
        <v>300</v>
      </c>
    </row>
    <row r="418" spans="1:7" s="244" customFormat="1" ht="14.25">
      <c r="A418" s="258" t="s">
        <v>704</v>
      </c>
      <c r="B418" s="259" t="s">
        <v>705</v>
      </c>
      <c r="C418" s="260"/>
      <c r="D418" s="260"/>
      <c r="E418" s="260"/>
      <c r="F418" s="257" t="str">
        <f t="shared" si="17"/>
        <v/>
      </c>
      <c r="G418" s="257" t="str">
        <f t="shared" si="18"/>
        <v/>
      </c>
    </row>
    <row r="419" spans="1:7" s="244" customFormat="1" ht="14.25">
      <c r="A419" s="261" t="s">
        <v>706</v>
      </c>
      <c r="B419" s="262" t="s">
        <v>707</v>
      </c>
      <c r="C419" s="263"/>
      <c r="D419" s="263"/>
      <c r="E419" s="263"/>
      <c r="F419" s="257" t="str">
        <f t="shared" si="17"/>
        <v/>
      </c>
      <c r="G419" s="257" t="str">
        <f t="shared" si="18"/>
        <v/>
      </c>
    </row>
    <row r="420" spans="1:7" s="244" customFormat="1" ht="14.25">
      <c r="A420" s="261" t="s">
        <v>708</v>
      </c>
      <c r="B420" s="265" t="s">
        <v>709</v>
      </c>
      <c r="C420" s="263"/>
      <c r="D420" s="263"/>
      <c r="E420" s="263"/>
      <c r="F420" s="257" t="str">
        <f t="shared" si="17"/>
        <v/>
      </c>
      <c r="G420" s="257" t="str">
        <f t="shared" si="18"/>
        <v/>
      </c>
    </row>
    <row r="421" spans="1:7" s="244" customFormat="1" ht="14.25">
      <c r="A421" s="261" t="s">
        <v>710</v>
      </c>
      <c r="B421" s="262" t="s">
        <v>711</v>
      </c>
      <c r="C421" s="263"/>
      <c r="D421" s="263"/>
      <c r="E421" s="263"/>
      <c r="F421" s="257" t="str">
        <f t="shared" si="17"/>
        <v/>
      </c>
      <c r="G421" s="257" t="str">
        <f t="shared" si="18"/>
        <v/>
      </c>
    </row>
    <row r="422" spans="1:7" s="244" customFormat="1" ht="14.25">
      <c r="A422" s="261" t="s">
        <v>712</v>
      </c>
      <c r="B422" s="262" t="s">
        <v>713</v>
      </c>
      <c r="C422" s="263"/>
      <c r="D422" s="263"/>
      <c r="E422" s="263"/>
      <c r="F422" s="257" t="str">
        <f t="shared" si="17"/>
        <v/>
      </c>
      <c r="G422" s="257" t="str">
        <f t="shared" si="18"/>
        <v/>
      </c>
    </row>
    <row r="423" spans="1:7" s="244" customFormat="1" ht="14.25">
      <c r="A423" s="261" t="s">
        <v>714</v>
      </c>
      <c r="B423" s="262" t="s">
        <v>715</v>
      </c>
      <c r="C423" s="263"/>
      <c r="D423" s="263"/>
      <c r="E423" s="263"/>
      <c r="F423" s="257" t="str">
        <f t="shared" si="17"/>
        <v/>
      </c>
      <c r="G423" s="257" t="str">
        <f t="shared" si="18"/>
        <v/>
      </c>
    </row>
    <row r="424" spans="1:7" s="244" customFormat="1" ht="14.25">
      <c r="A424" s="261" t="s">
        <v>716</v>
      </c>
      <c r="B424" s="264" t="s">
        <v>717</v>
      </c>
      <c r="C424" s="263"/>
      <c r="D424" s="263"/>
      <c r="E424" s="263"/>
      <c r="F424" s="257" t="str">
        <f t="shared" si="17"/>
        <v/>
      </c>
      <c r="G424" s="257" t="str">
        <f t="shared" si="18"/>
        <v/>
      </c>
    </row>
    <row r="425" spans="1:7" s="244" customFormat="1" ht="14.25">
      <c r="A425" s="261" t="s">
        <v>718</v>
      </c>
      <c r="B425" s="264" t="s">
        <v>719</v>
      </c>
      <c r="C425" s="263"/>
      <c r="D425" s="263"/>
      <c r="E425" s="263"/>
      <c r="F425" s="257" t="str">
        <f t="shared" si="17"/>
        <v/>
      </c>
      <c r="G425" s="257" t="str">
        <f t="shared" si="18"/>
        <v/>
      </c>
    </row>
    <row r="426" spans="1:7" s="244" customFormat="1" ht="14.25">
      <c r="A426" s="261" t="s">
        <v>720</v>
      </c>
      <c r="B426" s="264" t="s">
        <v>721</v>
      </c>
      <c r="C426" s="263"/>
      <c r="D426" s="263"/>
      <c r="E426" s="263"/>
      <c r="F426" s="257" t="str">
        <f t="shared" si="17"/>
        <v/>
      </c>
      <c r="G426" s="257" t="str">
        <f t="shared" si="18"/>
        <v/>
      </c>
    </row>
    <row r="427" spans="1:7" s="244" customFormat="1" ht="14.25">
      <c r="A427" s="258" t="s">
        <v>722</v>
      </c>
      <c r="B427" s="267" t="s">
        <v>723</v>
      </c>
      <c r="C427" s="260"/>
      <c r="D427" s="260">
        <f>SUM(D428:D432)</f>
        <v>180</v>
      </c>
      <c r="E427" s="260">
        <v>304</v>
      </c>
      <c r="F427" s="257" t="str">
        <f t="shared" si="17"/>
        <v/>
      </c>
      <c r="G427" s="257">
        <f t="shared" si="18"/>
        <v>168.9</v>
      </c>
    </row>
    <row r="428" spans="1:7" s="244" customFormat="1" ht="14.25">
      <c r="A428" s="261" t="s">
        <v>724</v>
      </c>
      <c r="B428" s="262" t="s">
        <v>707</v>
      </c>
      <c r="C428" s="263"/>
      <c r="D428" s="263"/>
      <c r="E428" s="263">
        <v>120</v>
      </c>
      <c r="F428" s="257" t="str">
        <f t="shared" si="17"/>
        <v/>
      </c>
      <c r="G428" s="257" t="str">
        <f t="shared" si="18"/>
        <v/>
      </c>
    </row>
    <row r="429" spans="1:7" s="244" customFormat="1" ht="14.25">
      <c r="A429" s="261" t="s">
        <v>725</v>
      </c>
      <c r="B429" s="262" t="s">
        <v>726</v>
      </c>
      <c r="C429" s="263"/>
      <c r="D429" s="263">
        <v>80</v>
      </c>
      <c r="E429" s="263">
        <v>89</v>
      </c>
      <c r="F429" s="257" t="str">
        <f t="shared" si="17"/>
        <v/>
      </c>
      <c r="G429" s="257">
        <f t="shared" si="18"/>
        <v>111.3</v>
      </c>
    </row>
    <row r="430" spans="1:7" s="244" customFormat="1" ht="14.25">
      <c r="A430" s="261" t="s">
        <v>727</v>
      </c>
      <c r="B430" s="262" t="s">
        <v>728</v>
      </c>
      <c r="C430" s="263"/>
      <c r="D430" s="263"/>
      <c r="E430" s="263"/>
      <c r="F430" s="257" t="str">
        <f t="shared" si="17"/>
        <v/>
      </c>
      <c r="G430" s="257" t="str">
        <f t="shared" si="18"/>
        <v/>
      </c>
    </row>
    <row r="431" spans="1:7" s="244" customFormat="1" ht="14.25">
      <c r="A431" s="261" t="s">
        <v>729</v>
      </c>
      <c r="B431" s="264" t="s">
        <v>730</v>
      </c>
      <c r="C431" s="263"/>
      <c r="D431" s="263"/>
      <c r="E431" s="263"/>
      <c r="F431" s="257" t="str">
        <f t="shared" si="17"/>
        <v/>
      </c>
      <c r="G431" s="257" t="str">
        <f t="shared" si="18"/>
        <v/>
      </c>
    </row>
    <row r="432" spans="1:7" s="244" customFormat="1" ht="14.25">
      <c r="A432" s="261" t="s">
        <v>731</v>
      </c>
      <c r="B432" s="264" t="s">
        <v>732</v>
      </c>
      <c r="C432" s="263"/>
      <c r="D432" s="263">
        <v>100</v>
      </c>
      <c r="E432" s="263">
        <v>95</v>
      </c>
      <c r="F432" s="257" t="str">
        <f t="shared" si="17"/>
        <v/>
      </c>
      <c r="G432" s="257">
        <f t="shared" si="18"/>
        <v>95</v>
      </c>
    </row>
    <row r="433" spans="1:7" s="244" customFormat="1" ht="14.25">
      <c r="A433" s="258" t="s">
        <v>733</v>
      </c>
      <c r="B433" s="267" t="s">
        <v>734</v>
      </c>
      <c r="C433" s="260">
        <f>SUM(C434:C437)</f>
        <v>1734</v>
      </c>
      <c r="D433" s="260">
        <v>5743</v>
      </c>
      <c r="E433" s="260">
        <v>210</v>
      </c>
      <c r="F433" s="257">
        <f t="shared" si="17"/>
        <v>12.1</v>
      </c>
      <c r="G433" s="257">
        <f t="shared" si="18"/>
        <v>3.7</v>
      </c>
    </row>
    <row r="434" spans="1:7" s="244" customFormat="1" ht="14.25">
      <c r="A434" s="261" t="s">
        <v>735</v>
      </c>
      <c r="B434" s="265" t="s">
        <v>707</v>
      </c>
      <c r="C434" s="263"/>
      <c r="D434" s="263"/>
      <c r="E434" s="263">
        <v>40</v>
      </c>
      <c r="F434" s="257" t="str">
        <f t="shared" si="17"/>
        <v/>
      </c>
      <c r="G434" s="257" t="str">
        <f t="shared" si="18"/>
        <v/>
      </c>
    </row>
    <row r="435" spans="1:7" s="244" customFormat="1" ht="14.25">
      <c r="A435" s="261" t="s">
        <v>736</v>
      </c>
      <c r="B435" s="262" t="s">
        <v>737</v>
      </c>
      <c r="C435" s="263">
        <v>1734</v>
      </c>
      <c r="D435" s="263"/>
      <c r="E435" s="263"/>
      <c r="F435" s="257"/>
      <c r="G435" s="257" t="str">
        <f t="shared" si="18"/>
        <v/>
      </c>
    </row>
    <row r="436" spans="1:7" s="244" customFormat="1" ht="14.25">
      <c r="A436" s="261" t="s">
        <v>738</v>
      </c>
      <c r="B436" s="262" t="s">
        <v>739</v>
      </c>
      <c r="C436" s="263"/>
      <c r="D436" s="263">
        <v>120</v>
      </c>
      <c r="E436" s="263">
        <v>116</v>
      </c>
      <c r="F436" s="257" t="str">
        <f t="shared" si="17"/>
        <v/>
      </c>
      <c r="G436" s="257">
        <f t="shared" si="18"/>
        <v>96.7</v>
      </c>
    </row>
    <row r="437" spans="1:7" s="244" customFormat="1" ht="14.25">
      <c r="A437" s="261" t="s">
        <v>740</v>
      </c>
      <c r="B437" s="264" t="s">
        <v>741</v>
      </c>
      <c r="C437" s="263"/>
      <c r="D437" s="263">
        <v>5623</v>
      </c>
      <c r="E437" s="263">
        <v>54</v>
      </c>
      <c r="F437" s="257" t="str">
        <f t="shared" si="17"/>
        <v/>
      </c>
      <c r="G437" s="257">
        <f t="shared" si="18"/>
        <v>1</v>
      </c>
    </row>
    <row r="438" spans="1:7" s="244" customFormat="1" ht="14.25">
      <c r="A438" s="258" t="s">
        <v>742</v>
      </c>
      <c r="B438" s="267" t="s">
        <v>743</v>
      </c>
      <c r="C438" s="260"/>
      <c r="D438" s="260">
        <f>SUM(D439:D442)</f>
        <v>40</v>
      </c>
      <c r="E438" s="260"/>
      <c r="F438" s="257" t="str">
        <f t="shared" si="17"/>
        <v/>
      </c>
      <c r="G438" s="257"/>
    </row>
    <row r="439" spans="1:7" s="244" customFormat="1" ht="14.25">
      <c r="A439" s="261" t="s">
        <v>744</v>
      </c>
      <c r="B439" s="264" t="s">
        <v>707</v>
      </c>
      <c r="C439" s="263"/>
      <c r="D439" s="263"/>
      <c r="E439" s="263"/>
      <c r="F439" s="257" t="str">
        <f t="shared" si="17"/>
        <v/>
      </c>
      <c r="G439" s="257" t="str">
        <f t="shared" si="18"/>
        <v/>
      </c>
    </row>
    <row r="440" spans="1:7" s="244" customFormat="1" ht="14.25">
      <c r="A440" s="261" t="s">
        <v>745</v>
      </c>
      <c r="B440" s="262" t="s">
        <v>746</v>
      </c>
      <c r="C440" s="263"/>
      <c r="D440" s="263"/>
      <c r="E440" s="263"/>
      <c r="F440" s="257" t="str">
        <f t="shared" si="17"/>
        <v/>
      </c>
      <c r="G440" s="257" t="str">
        <f t="shared" si="18"/>
        <v/>
      </c>
    </row>
    <row r="441" spans="1:7" s="244" customFormat="1" ht="14.25">
      <c r="A441" s="261" t="s">
        <v>747</v>
      </c>
      <c r="B441" s="262" t="s">
        <v>748</v>
      </c>
      <c r="C441" s="263"/>
      <c r="D441" s="263"/>
      <c r="E441" s="263"/>
      <c r="F441" s="257" t="str">
        <f t="shared" si="17"/>
        <v/>
      </c>
      <c r="G441" s="257" t="str">
        <f t="shared" si="18"/>
        <v/>
      </c>
    </row>
    <row r="442" spans="1:7" s="244" customFormat="1" ht="14.25">
      <c r="A442" s="261" t="s">
        <v>749</v>
      </c>
      <c r="B442" s="262" t="s">
        <v>750</v>
      </c>
      <c r="C442" s="263"/>
      <c r="D442" s="263">
        <v>40</v>
      </c>
      <c r="E442" s="263"/>
      <c r="F442" s="257" t="str">
        <f t="shared" si="17"/>
        <v/>
      </c>
      <c r="G442" s="257"/>
    </row>
    <row r="443" spans="1:7" s="244" customFormat="1" ht="14.25">
      <c r="A443" s="258" t="s">
        <v>751</v>
      </c>
      <c r="B443" s="267" t="s">
        <v>752</v>
      </c>
      <c r="C443" s="260"/>
      <c r="D443" s="260"/>
      <c r="E443" s="260"/>
      <c r="F443" s="257" t="str">
        <f t="shared" si="17"/>
        <v/>
      </c>
      <c r="G443" s="257" t="str">
        <f t="shared" si="18"/>
        <v/>
      </c>
    </row>
    <row r="444" spans="1:7" s="244" customFormat="1" ht="14.25">
      <c r="A444" s="261" t="s">
        <v>753</v>
      </c>
      <c r="B444" s="264" t="s">
        <v>754</v>
      </c>
      <c r="C444" s="263"/>
      <c r="D444" s="263"/>
      <c r="E444" s="263"/>
      <c r="F444" s="257" t="str">
        <f t="shared" si="17"/>
        <v/>
      </c>
      <c r="G444" s="257" t="str">
        <f t="shared" si="18"/>
        <v/>
      </c>
    </row>
    <row r="445" spans="1:7" s="244" customFormat="1" ht="14.25">
      <c r="A445" s="261" t="s">
        <v>755</v>
      </c>
      <c r="B445" s="264" t="s">
        <v>756</v>
      </c>
      <c r="C445" s="263"/>
      <c r="D445" s="263"/>
      <c r="E445" s="263"/>
      <c r="F445" s="257" t="str">
        <f t="shared" si="17"/>
        <v/>
      </c>
      <c r="G445" s="257" t="str">
        <f t="shared" si="18"/>
        <v/>
      </c>
    </row>
    <row r="446" spans="1:7" s="244" customFormat="1" ht="14.25">
      <c r="A446" s="261" t="s">
        <v>757</v>
      </c>
      <c r="B446" s="264" t="s">
        <v>758</v>
      </c>
      <c r="C446" s="263"/>
      <c r="D446" s="263"/>
      <c r="E446" s="263"/>
      <c r="F446" s="257" t="str">
        <f t="shared" si="17"/>
        <v/>
      </c>
      <c r="G446" s="257" t="str">
        <f t="shared" si="18"/>
        <v/>
      </c>
    </row>
    <row r="447" spans="1:7" s="244" customFormat="1" ht="14.25">
      <c r="A447" s="261" t="s">
        <v>759</v>
      </c>
      <c r="B447" s="264" t="s">
        <v>760</v>
      </c>
      <c r="C447" s="263"/>
      <c r="D447" s="263"/>
      <c r="E447" s="263"/>
      <c r="F447" s="257" t="str">
        <f t="shared" si="17"/>
        <v/>
      </c>
      <c r="G447" s="257" t="str">
        <f t="shared" si="18"/>
        <v/>
      </c>
    </row>
    <row r="448" spans="1:7" s="244" customFormat="1" ht="14.25">
      <c r="A448" s="258" t="s">
        <v>761</v>
      </c>
      <c r="B448" s="259" t="s">
        <v>762</v>
      </c>
      <c r="C448" s="260">
        <f>SUM(C449:C454)</f>
        <v>120</v>
      </c>
      <c r="D448" s="260">
        <f>SUM(D449:D454)</f>
        <v>93</v>
      </c>
      <c r="E448" s="260">
        <v>103</v>
      </c>
      <c r="F448" s="257">
        <f t="shared" si="17"/>
        <v>85.8</v>
      </c>
      <c r="G448" s="257">
        <f t="shared" si="18"/>
        <v>110.8</v>
      </c>
    </row>
    <row r="449" spans="1:7" s="244" customFormat="1" ht="14.25">
      <c r="A449" s="261" t="s">
        <v>763</v>
      </c>
      <c r="B449" s="262" t="s">
        <v>707</v>
      </c>
      <c r="C449" s="263">
        <v>35</v>
      </c>
      <c r="D449" s="263">
        <v>61</v>
      </c>
      <c r="E449" s="263">
        <v>62</v>
      </c>
      <c r="F449" s="257">
        <f t="shared" si="17"/>
        <v>177.1</v>
      </c>
      <c r="G449" s="257">
        <f t="shared" si="18"/>
        <v>101.6</v>
      </c>
    </row>
    <row r="450" spans="1:7" s="244" customFormat="1" ht="14.25">
      <c r="A450" s="261" t="s">
        <v>764</v>
      </c>
      <c r="B450" s="264" t="s">
        <v>765</v>
      </c>
      <c r="C450" s="263">
        <v>45</v>
      </c>
      <c r="D450" s="263">
        <v>32</v>
      </c>
      <c r="E450" s="263">
        <v>41</v>
      </c>
      <c r="F450" s="257">
        <f t="shared" si="17"/>
        <v>91.1</v>
      </c>
      <c r="G450" s="257">
        <f t="shared" si="18"/>
        <v>128.1</v>
      </c>
    </row>
    <row r="451" spans="1:7" s="244" customFormat="1" ht="14.25">
      <c r="A451" s="261" t="s">
        <v>766</v>
      </c>
      <c r="B451" s="264" t="s">
        <v>767</v>
      </c>
      <c r="C451" s="263"/>
      <c r="D451" s="263"/>
      <c r="E451" s="263"/>
      <c r="F451" s="257" t="str">
        <f t="shared" si="17"/>
        <v/>
      </c>
      <c r="G451" s="257" t="str">
        <f t="shared" si="18"/>
        <v/>
      </c>
    </row>
    <row r="452" spans="1:7" s="244" customFormat="1" ht="14.25">
      <c r="A452" s="261" t="s">
        <v>768</v>
      </c>
      <c r="B452" s="264" t="s">
        <v>769</v>
      </c>
      <c r="C452" s="263"/>
      <c r="D452" s="263"/>
      <c r="E452" s="263"/>
      <c r="F452" s="257" t="str">
        <f t="shared" si="17"/>
        <v/>
      </c>
      <c r="G452" s="257" t="str">
        <f t="shared" si="18"/>
        <v/>
      </c>
    </row>
    <row r="453" spans="1:7" s="244" customFormat="1" ht="14.25">
      <c r="A453" s="261" t="s">
        <v>770</v>
      </c>
      <c r="B453" s="262" t="s">
        <v>771</v>
      </c>
      <c r="C453" s="263"/>
      <c r="D453" s="263"/>
      <c r="E453" s="263"/>
      <c r="F453" s="257" t="str">
        <f t="shared" si="17"/>
        <v/>
      </c>
      <c r="G453" s="257" t="str">
        <f t="shared" si="18"/>
        <v/>
      </c>
    </row>
    <row r="454" spans="1:7" s="244" customFormat="1" ht="14.25">
      <c r="A454" s="261" t="s">
        <v>772</v>
      </c>
      <c r="B454" s="262" t="s">
        <v>773</v>
      </c>
      <c r="C454" s="263">
        <v>40</v>
      </c>
      <c r="D454" s="263"/>
      <c r="E454" s="263"/>
      <c r="F454" s="257"/>
      <c r="G454" s="257" t="str">
        <f t="shared" si="18"/>
        <v/>
      </c>
    </row>
    <row r="455" spans="1:7" s="244" customFormat="1" ht="14.25">
      <c r="A455" s="258" t="s">
        <v>774</v>
      </c>
      <c r="B455" s="259" t="s">
        <v>775</v>
      </c>
      <c r="C455" s="260"/>
      <c r="D455" s="260"/>
      <c r="E455" s="260"/>
      <c r="F455" s="257" t="str">
        <f t="shared" si="17"/>
        <v/>
      </c>
      <c r="G455" s="257" t="str">
        <f t="shared" si="18"/>
        <v/>
      </c>
    </row>
    <row r="456" spans="1:7" s="244" customFormat="1" ht="14.25">
      <c r="A456" s="261" t="s">
        <v>776</v>
      </c>
      <c r="B456" s="264" t="s">
        <v>777</v>
      </c>
      <c r="C456" s="263"/>
      <c r="D456" s="263"/>
      <c r="E456" s="263"/>
      <c r="F456" s="257" t="str">
        <f t="shared" si="17"/>
        <v/>
      </c>
      <c r="G456" s="257" t="str">
        <f t="shared" si="18"/>
        <v/>
      </c>
    </row>
    <row r="457" spans="1:7" s="244" customFormat="1" ht="14.25">
      <c r="A457" s="261" t="s">
        <v>778</v>
      </c>
      <c r="B457" s="264" t="s">
        <v>779</v>
      </c>
      <c r="C457" s="263"/>
      <c r="D457" s="263"/>
      <c r="E457" s="263"/>
      <c r="F457" s="257" t="str">
        <f t="shared" si="17"/>
        <v/>
      </c>
      <c r="G457" s="257" t="str">
        <f t="shared" si="18"/>
        <v/>
      </c>
    </row>
    <row r="458" spans="1:7" s="244" customFormat="1" ht="14.25">
      <c r="A458" s="261" t="s">
        <v>780</v>
      </c>
      <c r="B458" s="264" t="s">
        <v>781</v>
      </c>
      <c r="C458" s="263"/>
      <c r="D458" s="263"/>
      <c r="E458" s="263"/>
      <c r="F458" s="257" t="str">
        <f t="shared" si="17"/>
        <v/>
      </c>
      <c r="G458" s="257" t="str">
        <f t="shared" si="18"/>
        <v/>
      </c>
    </row>
    <row r="459" spans="1:7" s="244" customFormat="1" ht="14.25">
      <c r="A459" s="258" t="s">
        <v>782</v>
      </c>
      <c r="B459" s="271" t="s">
        <v>783</v>
      </c>
      <c r="C459" s="260"/>
      <c r="D459" s="260">
        <f>SUM(D460:D462)</f>
        <v>50</v>
      </c>
      <c r="E459" s="260"/>
      <c r="F459" s="257" t="str">
        <f t="shared" si="17"/>
        <v/>
      </c>
      <c r="G459" s="257"/>
    </row>
    <row r="460" spans="1:7" s="244" customFormat="1" ht="14.25">
      <c r="A460" s="261" t="s">
        <v>784</v>
      </c>
      <c r="B460" s="264" t="s">
        <v>785</v>
      </c>
      <c r="C460" s="263"/>
      <c r="D460" s="263">
        <v>50</v>
      </c>
      <c r="E460" s="263"/>
      <c r="F460" s="257" t="str">
        <f t="shared" ref="F460:F523" si="19">IF(C460=0,"",ROUND(E460/C460*100,1))</f>
        <v/>
      </c>
      <c r="G460" s="257"/>
    </row>
    <row r="461" spans="1:7" s="244" customFormat="1" ht="14.25">
      <c r="A461" s="261" t="s">
        <v>786</v>
      </c>
      <c r="B461" s="264" t="s">
        <v>787</v>
      </c>
      <c r="C461" s="263"/>
      <c r="D461" s="263"/>
      <c r="E461" s="263"/>
      <c r="F461" s="257" t="str">
        <f t="shared" si="19"/>
        <v/>
      </c>
      <c r="G461" s="257" t="str">
        <f t="shared" ref="G461:G523" si="20">IF(D461=0,"",ROUND(E461/D461*100,1))</f>
        <v/>
      </c>
    </row>
    <row r="462" spans="1:7" s="244" customFormat="1" ht="14.25">
      <c r="A462" s="261" t="s">
        <v>788</v>
      </c>
      <c r="B462" s="264" t="s">
        <v>789</v>
      </c>
      <c r="C462" s="263"/>
      <c r="D462" s="263"/>
      <c r="E462" s="263"/>
      <c r="F462" s="257" t="str">
        <f t="shared" si="19"/>
        <v/>
      </c>
      <c r="G462" s="257" t="str">
        <f t="shared" si="20"/>
        <v/>
      </c>
    </row>
    <row r="463" spans="1:7" s="244" customFormat="1" ht="14.25">
      <c r="A463" s="258" t="s">
        <v>790</v>
      </c>
      <c r="B463" s="259" t="s">
        <v>791</v>
      </c>
      <c r="C463" s="260"/>
      <c r="D463" s="260"/>
      <c r="E463" s="260"/>
      <c r="F463" s="257" t="str">
        <f t="shared" si="19"/>
        <v/>
      </c>
      <c r="G463" s="257" t="str">
        <f t="shared" si="20"/>
        <v/>
      </c>
    </row>
    <row r="464" spans="1:7" s="244" customFormat="1" ht="14.25">
      <c r="A464" s="261" t="s">
        <v>792</v>
      </c>
      <c r="B464" s="262" t="s">
        <v>793</v>
      </c>
      <c r="C464" s="263"/>
      <c r="D464" s="263"/>
      <c r="E464" s="263"/>
      <c r="F464" s="257" t="str">
        <f t="shared" si="19"/>
        <v/>
      </c>
      <c r="G464" s="257" t="str">
        <f t="shared" si="20"/>
        <v/>
      </c>
    </row>
    <row r="465" spans="1:7" s="244" customFormat="1" ht="14.25">
      <c r="A465" s="261" t="s">
        <v>794</v>
      </c>
      <c r="B465" s="264" t="s">
        <v>795</v>
      </c>
      <c r="C465" s="263"/>
      <c r="D465" s="263"/>
      <c r="E465" s="263"/>
      <c r="F465" s="257" t="str">
        <f t="shared" si="19"/>
        <v/>
      </c>
      <c r="G465" s="257" t="str">
        <f t="shared" si="20"/>
        <v/>
      </c>
    </row>
    <row r="466" spans="1:7" s="244" customFormat="1" ht="14.25">
      <c r="A466" s="261" t="s">
        <v>796</v>
      </c>
      <c r="B466" s="264" t="s">
        <v>797</v>
      </c>
      <c r="C466" s="263"/>
      <c r="D466" s="263"/>
      <c r="E466" s="263"/>
      <c r="F466" s="257" t="str">
        <f t="shared" si="19"/>
        <v/>
      </c>
      <c r="G466" s="257" t="str">
        <f t="shared" si="20"/>
        <v/>
      </c>
    </row>
    <row r="467" spans="1:7" s="244" customFormat="1" ht="14.25">
      <c r="A467" s="261" t="s">
        <v>798</v>
      </c>
      <c r="B467" s="264" t="s">
        <v>799</v>
      </c>
      <c r="C467" s="263"/>
      <c r="D467" s="263"/>
      <c r="E467" s="263"/>
      <c r="F467" s="257" t="str">
        <f t="shared" si="19"/>
        <v/>
      </c>
      <c r="G467" s="257" t="str">
        <f t="shared" si="20"/>
        <v/>
      </c>
    </row>
    <row r="468" spans="1:7" s="244" customFormat="1" ht="14.25">
      <c r="A468" s="255" t="s">
        <v>800</v>
      </c>
      <c r="B468" s="256" t="s">
        <v>801</v>
      </c>
      <c r="C468" s="283">
        <f>SUM(C469,C485,C493,C504,C513,C521)</f>
        <v>6612</v>
      </c>
      <c r="D468" s="283">
        <v>3141</v>
      </c>
      <c r="E468" s="283">
        <f>E469+E485+E493+E504+E513+E521</f>
        <v>3010</v>
      </c>
      <c r="F468" s="257">
        <f t="shared" si="19"/>
        <v>45.5</v>
      </c>
      <c r="G468" s="257">
        <f t="shared" si="20"/>
        <v>95.8</v>
      </c>
    </row>
    <row r="469" spans="1:7" s="244" customFormat="1" ht="14.25">
      <c r="A469" s="258" t="s">
        <v>802</v>
      </c>
      <c r="B469" s="271" t="s">
        <v>803</v>
      </c>
      <c r="C469" s="260">
        <f>SUM(C470:C484)</f>
        <v>1768</v>
      </c>
      <c r="D469" s="260">
        <v>2352</v>
      </c>
      <c r="E469" s="260">
        <v>2240</v>
      </c>
      <c r="F469" s="257">
        <f t="shared" si="19"/>
        <v>126.7</v>
      </c>
      <c r="G469" s="257">
        <f t="shared" si="20"/>
        <v>95.2</v>
      </c>
    </row>
    <row r="470" spans="1:7" s="244" customFormat="1" ht="14.25">
      <c r="A470" s="261" t="s">
        <v>804</v>
      </c>
      <c r="B470" s="265" t="s">
        <v>33</v>
      </c>
      <c r="C470" s="263">
        <v>1005</v>
      </c>
      <c r="D470" s="263">
        <v>887</v>
      </c>
      <c r="E470" s="263">
        <v>897</v>
      </c>
      <c r="F470" s="257">
        <f t="shared" si="19"/>
        <v>89.3</v>
      </c>
      <c r="G470" s="257">
        <f t="shared" si="20"/>
        <v>101.1</v>
      </c>
    </row>
    <row r="471" spans="1:7" s="244" customFormat="1" ht="14.25">
      <c r="A471" s="261" t="s">
        <v>805</v>
      </c>
      <c r="B471" s="265" t="s">
        <v>35</v>
      </c>
      <c r="C471" s="263">
        <v>154</v>
      </c>
      <c r="D471" s="263">
        <v>136</v>
      </c>
      <c r="E471" s="263">
        <v>121</v>
      </c>
      <c r="F471" s="257">
        <f t="shared" si="19"/>
        <v>78.599999999999994</v>
      </c>
      <c r="G471" s="257">
        <f t="shared" si="20"/>
        <v>89</v>
      </c>
    </row>
    <row r="472" spans="1:7" s="244" customFormat="1" ht="14.25">
      <c r="A472" s="261" t="s">
        <v>806</v>
      </c>
      <c r="B472" s="265" t="s">
        <v>37</v>
      </c>
      <c r="C472" s="263">
        <v>20</v>
      </c>
      <c r="D472" s="263"/>
      <c r="E472" s="263"/>
      <c r="F472" s="257"/>
      <c r="G472" s="257" t="str">
        <f t="shared" si="20"/>
        <v/>
      </c>
    </row>
    <row r="473" spans="1:7" s="244" customFormat="1" ht="14.25">
      <c r="A473" s="261" t="s">
        <v>807</v>
      </c>
      <c r="B473" s="265" t="s">
        <v>808</v>
      </c>
      <c r="C473" s="263"/>
      <c r="D473" s="263"/>
      <c r="E473" s="263"/>
      <c r="F473" s="257" t="str">
        <f t="shared" si="19"/>
        <v/>
      </c>
      <c r="G473" s="257" t="str">
        <f t="shared" si="20"/>
        <v/>
      </c>
    </row>
    <row r="474" spans="1:7" s="244" customFormat="1" ht="14.25">
      <c r="A474" s="261" t="s">
        <v>809</v>
      </c>
      <c r="B474" s="265" t="s">
        <v>810</v>
      </c>
      <c r="C474" s="263"/>
      <c r="D474" s="263"/>
      <c r="E474" s="263"/>
      <c r="F474" s="257" t="str">
        <f t="shared" si="19"/>
        <v/>
      </c>
      <c r="G474" s="257" t="str">
        <f t="shared" si="20"/>
        <v/>
      </c>
    </row>
    <row r="475" spans="1:7" s="244" customFormat="1" ht="14.25">
      <c r="A475" s="261" t="s">
        <v>811</v>
      </c>
      <c r="B475" s="265" t="s">
        <v>812</v>
      </c>
      <c r="C475" s="263"/>
      <c r="D475" s="263"/>
      <c r="E475" s="263"/>
      <c r="F475" s="257" t="str">
        <f t="shared" si="19"/>
        <v/>
      </c>
      <c r="G475" s="257" t="str">
        <f t="shared" si="20"/>
        <v/>
      </c>
    </row>
    <row r="476" spans="1:7" s="244" customFormat="1" ht="14.25">
      <c r="A476" s="261" t="s">
        <v>813</v>
      </c>
      <c r="B476" s="265" t="s">
        <v>814</v>
      </c>
      <c r="C476" s="263"/>
      <c r="D476" s="263"/>
      <c r="E476" s="263"/>
      <c r="F476" s="257" t="str">
        <f t="shared" si="19"/>
        <v/>
      </c>
      <c r="G476" s="257" t="str">
        <f t="shared" si="20"/>
        <v/>
      </c>
    </row>
    <row r="477" spans="1:7" s="244" customFormat="1" ht="14.25">
      <c r="A477" s="261" t="s">
        <v>815</v>
      </c>
      <c r="B477" s="265" t="s">
        <v>816</v>
      </c>
      <c r="C477" s="263">
        <v>140</v>
      </c>
      <c r="D477" s="263">
        <v>22</v>
      </c>
      <c r="E477" s="263">
        <v>26</v>
      </c>
      <c r="F477" s="257">
        <f t="shared" si="19"/>
        <v>18.600000000000001</v>
      </c>
      <c r="G477" s="257">
        <f t="shared" si="20"/>
        <v>118.2</v>
      </c>
    </row>
    <row r="478" spans="1:7" s="244" customFormat="1" ht="14.25">
      <c r="A478" s="261" t="s">
        <v>817</v>
      </c>
      <c r="B478" s="265" t="s">
        <v>818</v>
      </c>
      <c r="C478" s="263">
        <v>160</v>
      </c>
      <c r="D478" s="263">
        <v>167</v>
      </c>
      <c r="E478" s="263">
        <v>170</v>
      </c>
      <c r="F478" s="257">
        <f t="shared" si="19"/>
        <v>106.3</v>
      </c>
      <c r="G478" s="257">
        <f t="shared" si="20"/>
        <v>101.8</v>
      </c>
    </row>
    <row r="479" spans="1:7" s="244" customFormat="1" ht="14.25">
      <c r="A479" s="261" t="s">
        <v>819</v>
      </c>
      <c r="B479" s="265" t="s">
        <v>820</v>
      </c>
      <c r="C479" s="263"/>
      <c r="D479" s="263"/>
      <c r="E479" s="263"/>
      <c r="F479" s="257" t="str">
        <f t="shared" si="19"/>
        <v/>
      </c>
      <c r="G479" s="257" t="str">
        <f t="shared" si="20"/>
        <v/>
      </c>
    </row>
    <row r="480" spans="1:7" s="244" customFormat="1" ht="14.25">
      <c r="A480" s="261" t="s">
        <v>821</v>
      </c>
      <c r="B480" s="265" t="s">
        <v>822</v>
      </c>
      <c r="C480" s="263"/>
      <c r="D480" s="263"/>
      <c r="E480" s="263"/>
      <c r="F480" s="257" t="str">
        <f t="shared" si="19"/>
        <v/>
      </c>
      <c r="G480" s="257" t="str">
        <f t="shared" si="20"/>
        <v/>
      </c>
    </row>
    <row r="481" spans="1:7" s="244" customFormat="1" ht="14.25">
      <c r="A481" s="261" t="s">
        <v>823</v>
      </c>
      <c r="B481" s="265" t="s">
        <v>824</v>
      </c>
      <c r="C481" s="263"/>
      <c r="D481" s="263">
        <v>6</v>
      </c>
      <c r="E481" s="263"/>
      <c r="F481" s="257" t="str">
        <f t="shared" si="19"/>
        <v/>
      </c>
      <c r="G481" s="257">
        <f t="shared" si="20"/>
        <v>0</v>
      </c>
    </row>
    <row r="482" spans="1:7" s="244" customFormat="1" ht="14.25">
      <c r="A482" s="261" t="s">
        <v>825</v>
      </c>
      <c r="B482" s="265" t="s">
        <v>826</v>
      </c>
      <c r="C482" s="263">
        <v>100</v>
      </c>
      <c r="D482" s="263">
        <v>110</v>
      </c>
      <c r="E482" s="263">
        <v>102</v>
      </c>
      <c r="F482" s="257">
        <f t="shared" si="19"/>
        <v>102</v>
      </c>
      <c r="G482" s="257">
        <f t="shared" si="20"/>
        <v>92.7</v>
      </c>
    </row>
    <row r="483" spans="1:7" s="244" customFormat="1" ht="14.25">
      <c r="A483" s="261" t="s">
        <v>827</v>
      </c>
      <c r="B483" s="265" t="s">
        <v>828</v>
      </c>
      <c r="C483" s="263"/>
      <c r="D483" s="263">
        <v>175</v>
      </c>
      <c r="E483" s="263">
        <v>170</v>
      </c>
      <c r="F483" s="257" t="str">
        <f t="shared" si="19"/>
        <v/>
      </c>
      <c r="G483" s="257">
        <f t="shared" si="20"/>
        <v>97.1</v>
      </c>
    </row>
    <row r="484" spans="1:7" s="244" customFormat="1" ht="14.25">
      <c r="A484" s="261" t="s">
        <v>829</v>
      </c>
      <c r="B484" s="265" t="s">
        <v>830</v>
      </c>
      <c r="C484" s="263">
        <v>189</v>
      </c>
      <c r="D484" s="263">
        <v>849</v>
      </c>
      <c r="E484" s="263">
        <v>754</v>
      </c>
      <c r="F484" s="257">
        <f t="shared" si="19"/>
        <v>398.9</v>
      </c>
      <c r="G484" s="257">
        <f t="shared" si="20"/>
        <v>88.8</v>
      </c>
    </row>
    <row r="485" spans="1:7" s="244" customFormat="1" ht="14.25">
      <c r="A485" s="258" t="s">
        <v>831</v>
      </c>
      <c r="B485" s="271" t="s">
        <v>832</v>
      </c>
      <c r="C485" s="260"/>
      <c r="D485" s="260">
        <f>SUM(D486:D492)</f>
        <v>110</v>
      </c>
      <c r="E485" s="260"/>
      <c r="F485" s="257" t="str">
        <f t="shared" si="19"/>
        <v/>
      </c>
      <c r="G485" s="257"/>
    </row>
    <row r="486" spans="1:7" s="244" customFormat="1" ht="14.25">
      <c r="A486" s="261" t="s">
        <v>833</v>
      </c>
      <c r="B486" s="265" t="s">
        <v>33</v>
      </c>
      <c r="C486" s="263"/>
      <c r="D486" s="263"/>
      <c r="E486" s="263"/>
      <c r="F486" s="257" t="str">
        <f t="shared" si="19"/>
        <v/>
      </c>
      <c r="G486" s="257"/>
    </row>
    <row r="487" spans="1:7" s="244" customFormat="1" ht="14.25">
      <c r="A487" s="261" t="s">
        <v>834</v>
      </c>
      <c r="B487" s="265" t="s">
        <v>35</v>
      </c>
      <c r="C487" s="263"/>
      <c r="D487" s="263">
        <v>5</v>
      </c>
      <c r="E487" s="263"/>
      <c r="F487" s="257" t="str">
        <f t="shared" si="19"/>
        <v/>
      </c>
      <c r="G487" s="257"/>
    </row>
    <row r="488" spans="1:7" s="244" customFormat="1" ht="14.25">
      <c r="A488" s="261" t="s">
        <v>835</v>
      </c>
      <c r="B488" s="265" t="s">
        <v>37</v>
      </c>
      <c r="C488" s="263"/>
      <c r="D488" s="263"/>
      <c r="E488" s="263"/>
      <c r="F488" s="257" t="str">
        <f t="shared" si="19"/>
        <v/>
      </c>
      <c r="G488" s="257"/>
    </row>
    <row r="489" spans="1:7" s="244" customFormat="1" ht="14.25">
      <c r="A489" s="261" t="s">
        <v>836</v>
      </c>
      <c r="B489" s="265" t="s">
        <v>837</v>
      </c>
      <c r="C489" s="263"/>
      <c r="D489" s="263">
        <v>5</v>
      </c>
      <c r="E489" s="263"/>
      <c r="F489" s="257" t="str">
        <f t="shared" si="19"/>
        <v/>
      </c>
      <c r="G489" s="257"/>
    </row>
    <row r="490" spans="1:7" s="244" customFormat="1" ht="14.25">
      <c r="A490" s="261" t="s">
        <v>838</v>
      </c>
      <c r="B490" s="265" t="s">
        <v>839</v>
      </c>
      <c r="C490" s="263"/>
      <c r="D490" s="263"/>
      <c r="E490" s="263"/>
      <c r="F490" s="257" t="str">
        <f t="shared" si="19"/>
        <v/>
      </c>
      <c r="G490" s="257"/>
    </row>
    <row r="491" spans="1:7" s="244" customFormat="1" ht="14.25">
      <c r="A491" s="261" t="s">
        <v>840</v>
      </c>
      <c r="B491" s="265" t="s">
        <v>841</v>
      </c>
      <c r="C491" s="263"/>
      <c r="D491" s="263"/>
      <c r="E491" s="263"/>
      <c r="F491" s="257" t="str">
        <f t="shared" si="19"/>
        <v/>
      </c>
      <c r="G491" s="257"/>
    </row>
    <row r="492" spans="1:7" s="244" customFormat="1" ht="14.25">
      <c r="A492" s="261" t="s">
        <v>842</v>
      </c>
      <c r="B492" s="265" t="s">
        <v>843</v>
      </c>
      <c r="C492" s="263"/>
      <c r="D492" s="263">
        <v>100</v>
      </c>
      <c r="E492" s="263"/>
      <c r="F492" s="257" t="str">
        <f t="shared" si="19"/>
        <v/>
      </c>
      <c r="G492" s="257"/>
    </row>
    <row r="493" spans="1:7" s="244" customFormat="1" ht="14.25">
      <c r="A493" s="258" t="s">
        <v>844</v>
      </c>
      <c r="B493" s="271" t="s">
        <v>845</v>
      </c>
      <c r="C493" s="260"/>
      <c r="D493" s="260">
        <f>SUM(D494:D503)</f>
        <v>23</v>
      </c>
      <c r="E493" s="260"/>
      <c r="F493" s="257" t="str">
        <f t="shared" si="19"/>
        <v/>
      </c>
      <c r="G493" s="257"/>
    </row>
    <row r="494" spans="1:7" s="244" customFormat="1" ht="14.25">
      <c r="A494" s="261" t="s">
        <v>846</v>
      </c>
      <c r="B494" s="265" t="s">
        <v>33</v>
      </c>
      <c r="C494" s="263"/>
      <c r="D494" s="263">
        <v>23</v>
      </c>
      <c r="E494" s="263"/>
      <c r="F494" s="257" t="str">
        <f t="shared" si="19"/>
        <v/>
      </c>
      <c r="G494" s="257"/>
    </row>
    <row r="495" spans="1:7" s="244" customFormat="1" ht="14.25">
      <c r="A495" s="261" t="s">
        <v>847</v>
      </c>
      <c r="B495" s="265" t="s">
        <v>35</v>
      </c>
      <c r="C495" s="263"/>
      <c r="D495" s="263"/>
      <c r="E495" s="263"/>
      <c r="F495" s="257" t="str">
        <f t="shared" si="19"/>
        <v/>
      </c>
      <c r="G495" s="257" t="str">
        <f t="shared" si="20"/>
        <v/>
      </c>
    </row>
    <row r="496" spans="1:7" s="244" customFormat="1" ht="14.25">
      <c r="A496" s="261" t="s">
        <v>848</v>
      </c>
      <c r="B496" s="265" t="s">
        <v>37</v>
      </c>
      <c r="C496" s="263"/>
      <c r="D496" s="263"/>
      <c r="E496" s="263"/>
      <c r="F496" s="257" t="str">
        <f t="shared" si="19"/>
        <v/>
      </c>
      <c r="G496" s="257" t="str">
        <f t="shared" si="20"/>
        <v/>
      </c>
    </row>
    <row r="497" spans="1:7" s="244" customFormat="1" ht="14.25">
      <c r="A497" s="261" t="s">
        <v>849</v>
      </c>
      <c r="B497" s="265" t="s">
        <v>850</v>
      </c>
      <c r="C497" s="263"/>
      <c r="D497" s="263"/>
      <c r="E497" s="263"/>
      <c r="F497" s="257" t="str">
        <f t="shared" si="19"/>
        <v/>
      </c>
      <c r="G497" s="257" t="str">
        <f t="shared" si="20"/>
        <v/>
      </c>
    </row>
    <row r="498" spans="1:7" s="244" customFormat="1" ht="14.25">
      <c r="A498" s="261" t="s">
        <v>851</v>
      </c>
      <c r="B498" s="265" t="s">
        <v>852</v>
      </c>
      <c r="C498" s="263"/>
      <c r="D498" s="263"/>
      <c r="E498" s="263"/>
      <c r="F498" s="257" t="str">
        <f t="shared" si="19"/>
        <v/>
      </c>
      <c r="G498" s="257" t="str">
        <f t="shared" si="20"/>
        <v/>
      </c>
    </row>
    <row r="499" spans="1:7" s="244" customFormat="1" ht="14.25">
      <c r="A499" s="261" t="s">
        <v>853</v>
      </c>
      <c r="B499" s="265" t="s">
        <v>854</v>
      </c>
      <c r="C499" s="263"/>
      <c r="D499" s="263"/>
      <c r="E499" s="263"/>
      <c r="F499" s="257" t="str">
        <f t="shared" si="19"/>
        <v/>
      </c>
      <c r="G499" s="257" t="str">
        <f t="shared" si="20"/>
        <v/>
      </c>
    </row>
    <row r="500" spans="1:7" s="244" customFormat="1" ht="14.25">
      <c r="A500" s="261" t="s">
        <v>855</v>
      </c>
      <c r="B500" s="265" t="s">
        <v>856</v>
      </c>
      <c r="C500" s="263"/>
      <c r="D500" s="263"/>
      <c r="E500" s="263"/>
      <c r="F500" s="257" t="str">
        <f t="shared" si="19"/>
        <v/>
      </c>
      <c r="G500" s="257" t="str">
        <f t="shared" si="20"/>
        <v/>
      </c>
    </row>
    <row r="501" spans="1:7" s="244" customFormat="1" ht="14.25">
      <c r="A501" s="261" t="s">
        <v>857</v>
      </c>
      <c r="B501" s="265" t="s">
        <v>858</v>
      </c>
      <c r="C501" s="263"/>
      <c r="D501" s="263"/>
      <c r="E501" s="263"/>
      <c r="F501" s="257" t="str">
        <f t="shared" si="19"/>
        <v/>
      </c>
      <c r="G501" s="257" t="str">
        <f t="shared" si="20"/>
        <v/>
      </c>
    </row>
    <row r="502" spans="1:7" s="244" customFormat="1" ht="14.25">
      <c r="A502" s="261" t="s">
        <v>859</v>
      </c>
      <c r="B502" s="265" t="s">
        <v>860</v>
      </c>
      <c r="C502" s="263"/>
      <c r="D502" s="263"/>
      <c r="E502" s="263"/>
      <c r="F502" s="257" t="str">
        <f t="shared" si="19"/>
        <v/>
      </c>
      <c r="G502" s="257" t="str">
        <f t="shared" si="20"/>
        <v/>
      </c>
    </row>
    <row r="503" spans="1:7" s="244" customFormat="1" ht="14.25">
      <c r="A503" s="261" t="s">
        <v>861</v>
      </c>
      <c r="B503" s="265" t="s">
        <v>862</v>
      </c>
      <c r="C503" s="263"/>
      <c r="D503" s="263"/>
      <c r="E503" s="263"/>
      <c r="F503" s="257" t="str">
        <f t="shared" si="19"/>
        <v/>
      </c>
      <c r="G503" s="257" t="str">
        <f t="shared" si="20"/>
        <v/>
      </c>
    </row>
    <row r="504" spans="1:7" s="244" customFormat="1" ht="14.25">
      <c r="A504" s="258" t="s">
        <v>863</v>
      </c>
      <c r="B504" s="271" t="s">
        <v>864</v>
      </c>
      <c r="C504" s="260"/>
      <c r="D504" s="260">
        <f>SUM(D505:D512)</f>
        <v>32</v>
      </c>
      <c r="E504" s="260"/>
      <c r="F504" s="257" t="str">
        <f t="shared" si="19"/>
        <v/>
      </c>
      <c r="G504" s="257"/>
    </row>
    <row r="505" spans="1:7" s="244" customFormat="1" ht="14.25">
      <c r="A505" s="261" t="s">
        <v>865</v>
      </c>
      <c r="B505" s="265" t="s">
        <v>33</v>
      </c>
      <c r="C505" s="263"/>
      <c r="D505" s="263"/>
      <c r="E505" s="263"/>
      <c r="F505" s="257" t="str">
        <f t="shared" si="19"/>
        <v/>
      </c>
      <c r="G505" s="257" t="str">
        <f t="shared" si="20"/>
        <v/>
      </c>
    </row>
    <row r="506" spans="1:7" s="244" customFormat="1" ht="14.25">
      <c r="A506" s="261" t="s">
        <v>866</v>
      </c>
      <c r="B506" s="265" t="s">
        <v>35</v>
      </c>
      <c r="C506" s="263"/>
      <c r="D506" s="263"/>
      <c r="E506" s="263"/>
      <c r="F506" s="257" t="str">
        <f t="shared" si="19"/>
        <v/>
      </c>
      <c r="G506" s="257" t="str">
        <f t="shared" si="20"/>
        <v/>
      </c>
    </row>
    <row r="507" spans="1:7" s="244" customFormat="1" ht="14.25">
      <c r="A507" s="261" t="s">
        <v>867</v>
      </c>
      <c r="B507" s="265" t="s">
        <v>37</v>
      </c>
      <c r="C507" s="263"/>
      <c r="D507" s="263"/>
      <c r="E507" s="263"/>
      <c r="F507" s="257" t="str">
        <f t="shared" si="19"/>
        <v/>
      </c>
      <c r="G507" s="257" t="str">
        <f t="shared" si="20"/>
        <v/>
      </c>
    </row>
    <row r="508" spans="1:7" s="244" customFormat="1" ht="14.25">
      <c r="A508" s="261" t="s">
        <v>868</v>
      </c>
      <c r="B508" s="265" t="s">
        <v>869</v>
      </c>
      <c r="C508" s="263"/>
      <c r="D508" s="263"/>
      <c r="E508" s="263"/>
      <c r="F508" s="257" t="str">
        <f t="shared" si="19"/>
        <v/>
      </c>
      <c r="G508" s="257" t="str">
        <f t="shared" si="20"/>
        <v/>
      </c>
    </row>
    <row r="509" spans="1:7" s="244" customFormat="1" ht="14.25">
      <c r="A509" s="261" t="s">
        <v>870</v>
      </c>
      <c r="B509" s="265" t="s">
        <v>871</v>
      </c>
      <c r="C509" s="263"/>
      <c r="D509" s="263"/>
      <c r="E509" s="263"/>
      <c r="F509" s="257" t="str">
        <f t="shared" si="19"/>
        <v/>
      </c>
      <c r="G509" s="257" t="str">
        <f t="shared" si="20"/>
        <v/>
      </c>
    </row>
    <row r="510" spans="1:7" s="244" customFormat="1" ht="14.25">
      <c r="A510" s="261" t="s">
        <v>872</v>
      </c>
      <c r="B510" s="265" t="s">
        <v>873</v>
      </c>
      <c r="C510" s="263"/>
      <c r="D510" s="263"/>
      <c r="E510" s="263"/>
      <c r="F510" s="257" t="str">
        <f t="shared" si="19"/>
        <v/>
      </c>
      <c r="G510" s="257" t="str">
        <f t="shared" si="20"/>
        <v/>
      </c>
    </row>
    <row r="511" spans="1:7" s="244" customFormat="1" ht="14.25">
      <c r="A511" s="261" t="s">
        <v>874</v>
      </c>
      <c r="B511" s="265" t="s">
        <v>875</v>
      </c>
      <c r="C511" s="263"/>
      <c r="D511" s="263"/>
      <c r="E511" s="263"/>
      <c r="F511" s="257" t="str">
        <f t="shared" si="19"/>
        <v/>
      </c>
      <c r="G511" s="257" t="str">
        <f t="shared" si="20"/>
        <v/>
      </c>
    </row>
    <row r="512" spans="1:7" s="244" customFormat="1" ht="14.25">
      <c r="A512" s="261" t="s">
        <v>876</v>
      </c>
      <c r="B512" s="265" t="s">
        <v>877</v>
      </c>
      <c r="C512" s="263"/>
      <c r="D512" s="263">
        <v>32</v>
      </c>
      <c r="E512" s="263"/>
      <c r="F512" s="257" t="str">
        <f t="shared" si="19"/>
        <v/>
      </c>
      <c r="G512" s="257"/>
    </row>
    <row r="513" spans="1:7" s="244" customFormat="1" ht="14.25">
      <c r="A513" s="258" t="s">
        <v>878</v>
      </c>
      <c r="B513" s="271" t="s">
        <v>879</v>
      </c>
      <c r="C513" s="260">
        <f>SUM(C514:C520)</f>
        <v>1244</v>
      </c>
      <c r="D513" s="260">
        <f>SUM(D514:D520)</f>
        <v>597</v>
      </c>
      <c r="E513" s="260">
        <v>750</v>
      </c>
      <c r="F513" s="257">
        <f t="shared" si="19"/>
        <v>60.3</v>
      </c>
      <c r="G513" s="257">
        <f t="shared" si="20"/>
        <v>125.6</v>
      </c>
    </row>
    <row r="514" spans="1:7" s="244" customFormat="1" ht="14.25">
      <c r="A514" s="261" t="s">
        <v>880</v>
      </c>
      <c r="B514" s="265" t="s">
        <v>33</v>
      </c>
      <c r="C514" s="263">
        <v>345</v>
      </c>
      <c r="D514" s="263">
        <v>515</v>
      </c>
      <c r="E514" s="263">
        <v>556</v>
      </c>
      <c r="F514" s="257">
        <f t="shared" si="19"/>
        <v>161.19999999999999</v>
      </c>
      <c r="G514" s="257">
        <f t="shared" si="20"/>
        <v>108</v>
      </c>
    </row>
    <row r="515" spans="1:7" s="244" customFormat="1" ht="14.25">
      <c r="A515" s="261" t="s">
        <v>881</v>
      </c>
      <c r="B515" s="265" t="s">
        <v>35</v>
      </c>
      <c r="C515" s="263">
        <v>180</v>
      </c>
      <c r="D515" s="263">
        <v>43</v>
      </c>
      <c r="E515" s="263">
        <v>89</v>
      </c>
      <c r="F515" s="257">
        <f t="shared" si="19"/>
        <v>49.4</v>
      </c>
      <c r="G515" s="257">
        <f t="shared" si="20"/>
        <v>207</v>
      </c>
    </row>
    <row r="516" spans="1:7" s="244" customFormat="1" ht="14.25">
      <c r="A516" s="261" t="s">
        <v>882</v>
      </c>
      <c r="B516" s="265" t="s">
        <v>37</v>
      </c>
      <c r="C516" s="263">
        <v>159</v>
      </c>
      <c r="D516" s="263"/>
      <c r="E516" s="263">
        <v>30</v>
      </c>
      <c r="F516" s="257">
        <f t="shared" si="19"/>
        <v>18.899999999999999</v>
      </c>
      <c r="G516" s="257" t="str">
        <f t="shared" si="20"/>
        <v/>
      </c>
    </row>
    <row r="517" spans="1:7" s="244" customFormat="1" ht="14.25">
      <c r="A517" s="261" t="s">
        <v>883</v>
      </c>
      <c r="B517" s="265" t="s">
        <v>884</v>
      </c>
      <c r="C517" s="263"/>
      <c r="D517" s="263"/>
      <c r="E517" s="263"/>
      <c r="F517" s="257" t="str">
        <f t="shared" si="19"/>
        <v/>
      </c>
      <c r="G517" s="257" t="str">
        <f t="shared" si="20"/>
        <v/>
      </c>
    </row>
    <row r="518" spans="1:7" s="244" customFormat="1" ht="14.25">
      <c r="A518" s="261" t="s">
        <v>885</v>
      </c>
      <c r="B518" s="265" t="s">
        <v>886</v>
      </c>
      <c r="C518" s="263"/>
      <c r="D518" s="263">
        <v>34</v>
      </c>
      <c r="E518" s="263">
        <v>20</v>
      </c>
      <c r="F518" s="257" t="str">
        <f t="shared" si="19"/>
        <v/>
      </c>
      <c r="G518" s="257">
        <f t="shared" si="20"/>
        <v>58.8</v>
      </c>
    </row>
    <row r="519" spans="1:7" s="244" customFormat="1" ht="14.25">
      <c r="A519" s="261" t="s">
        <v>887</v>
      </c>
      <c r="B519" s="265" t="s">
        <v>888</v>
      </c>
      <c r="C519" s="263"/>
      <c r="D519" s="263"/>
      <c r="E519" s="263"/>
      <c r="F519" s="257" t="str">
        <f t="shared" si="19"/>
        <v/>
      </c>
      <c r="G519" s="257" t="str">
        <f t="shared" si="20"/>
        <v/>
      </c>
    </row>
    <row r="520" spans="1:7" s="244" customFormat="1" ht="14.25">
      <c r="A520" s="261" t="s">
        <v>889</v>
      </c>
      <c r="B520" s="265" t="s">
        <v>890</v>
      </c>
      <c r="C520" s="263">
        <v>560</v>
      </c>
      <c r="D520" s="263">
        <v>5</v>
      </c>
      <c r="E520" s="263">
        <v>55</v>
      </c>
      <c r="F520" s="257">
        <f t="shared" si="19"/>
        <v>9.8000000000000007</v>
      </c>
      <c r="G520" s="257">
        <f t="shared" si="20"/>
        <v>1100</v>
      </c>
    </row>
    <row r="521" spans="1:7" s="244" customFormat="1" ht="14.25">
      <c r="A521" s="258" t="s">
        <v>891</v>
      </c>
      <c r="B521" s="271" t="s">
        <v>892</v>
      </c>
      <c r="C521" s="260">
        <f>SUM(C522:C524)</f>
        <v>3600</v>
      </c>
      <c r="D521" s="260">
        <v>50</v>
      </c>
      <c r="E521" s="260">
        <v>20</v>
      </c>
      <c r="F521" s="257">
        <f t="shared" si="19"/>
        <v>0.6</v>
      </c>
      <c r="G521" s="257">
        <f t="shared" si="20"/>
        <v>40</v>
      </c>
    </row>
    <row r="522" spans="1:7" s="244" customFormat="1" ht="14.25">
      <c r="A522" s="261" t="s">
        <v>893</v>
      </c>
      <c r="B522" s="265" t="s">
        <v>894</v>
      </c>
      <c r="C522" s="263"/>
      <c r="D522" s="263">
        <v>50</v>
      </c>
      <c r="E522" s="263">
        <v>20</v>
      </c>
      <c r="F522" s="257" t="str">
        <f t="shared" si="19"/>
        <v/>
      </c>
      <c r="G522" s="257">
        <f t="shared" si="20"/>
        <v>40</v>
      </c>
    </row>
    <row r="523" spans="1:7" s="244" customFormat="1" ht="14.25">
      <c r="A523" s="261" t="s">
        <v>895</v>
      </c>
      <c r="B523" s="265" t="s">
        <v>896</v>
      </c>
      <c r="C523" s="263"/>
      <c r="D523" s="263"/>
      <c r="E523" s="263"/>
      <c r="F523" s="257" t="str">
        <f t="shared" si="19"/>
        <v/>
      </c>
      <c r="G523" s="257" t="str">
        <f t="shared" si="20"/>
        <v/>
      </c>
    </row>
    <row r="524" spans="1:7" s="244" customFormat="1" ht="14.25">
      <c r="A524" s="261" t="s">
        <v>897</v>
      </c>
      <c r="B524" s="265" t="s">
        <v>898</v>
      </c>
      <c r="C524" s="263">
        <v>3600</v>
      </c>
      <c r="D524" s="263"/>
      <c r="E524" s="263"/>
      <c r="F524" s="257"/>
      <c r="G524" s="257" t="str">
        <f t="shared" ref="G524:G587" si="21">IF(D524=0,"",ROUND(E524/D524*100,1))</f>
        <v/>
      </c>
    </row>
    <row r="525" spans="1:7" s="244" customFormat="1" ht="14.25">
      <c r="A525" s="255" t="s">
        <v>899</v>
      </c>
      <c r="B525" s="256" t="s">
        <v>900</v>
      </c>
      <c r="C525" s="283">
        <f>SUM(C526,C545,C553,C555,C564,C568,C578,C587,C594,C602,C611,C617,C620,C623,C626,C629,C632,C636,C640,C648,C651)</f>
        <v>63589</v>
      </c>
      <c r="D525" s="283">
        <v>60805</v>
      </c>
      <c r="E525" s="283">
        <f>E526+E545+E553+E555+E564+E568+E578+E587+E594+E602+E611+E617+E620+E623+E626+E629+E632+E636+E640+E648+E651</f>
        <v>44003</v>
      </c>
      <c r="F525" s="257">
        <f t="shared" ref="F525:F587" si="22">IF(C525=0,"",ROUND(E525/C525*100,1))</f>
        <v>69.2</v>
      </c>
      <c r="G525" s="257">
        <f t="shared" si="21"/>
        <v>72.400000000000006</v>
      </c>
    </row>
    <row r="526" spans="1:7" s="244" customFormat="1" ht="14.25">
      <c r="A526" s="258" t="s">
        <v>901</v>
      </c>
      <c r="B526" s="271" t="s">
        <v>902</v>
      </c>
      <c r="C526" s="260">
        <f>SUM(C527:C544)</f>
        <v>2132</v>
      </c>
      <c r="D526" s="260">
        <v>1653</v>
      </c>
      <c r="E526" s="260">
        <v>17487</v>
      </c>
      <c r="F526" s="257">
        <f t="shared" si="22"/>
        <v>820.2</v>
      </c>
      <c r="G526" s="257">
        <f t="shared" si="21"/>
        <v>1057.9000000000001</v>
      </c>
    </row>
    <row r="527" spans="1:7" s="244" customFormat="1" ht="14.25">
      <c r="A527" s="261" t="s">
        <v>903</v>
      </c>
      <c r="B527" s="265" t="s">
        <v>33</v>
      </c>
      <c r="C527" s="263">
        <v>1001</v>
      </c>
      <c r="D527" s="263">
        <v>1026</v>
      </c>
      <c r="E527" s="263">
        <v>16111</v>
      </c>
      <c r="F527" s="257">
        <f t="shared" si="22"/>
        <v>1609.5</v>
      </c>
      <c r="G527" s="257">
        <f t="shared" si="21"/>
        <v>1570.3</v>
      </c>
    </row>
    <row r="528" spans="1:7" s="244" customFormat="1" ht="14.25">
      <c r="A528" s="261" t="s">
        <v>904</v>
      </c>
      <c r="B528" s="265" t="s">
        <v>35</v>
      </c>
      <c r="C528" s="263">
        <v>365</v>
      </c>
      <c r="D528" s="263">
        <v>76</v>
      </c>
      <c r="E528" s="263">
        <v>265</v>
      </c>
      <c r="F528" s="257">
        <f t="shared" si="22"/>
        <v>72.599999999999994</v>
      </c>
      <c r="G528" s="257">
        <f t="shared" si="21"/>
        <v>348.7</v>
      </c>
    </row>
    <row r="529" spans="1:7" s="244" customFormat="1" ht="14.25">
      <c r="A529" s="261" t="s">
        <v>905</v>
      </c>
      <c r="B529" s="265" t="s">
        <v>37</v>
      </c>
      <c r="C529" s="263">
        <v>56</v>
      </c>
      <c r="D529" s="263"/>
      <c r="E529" s="263">
        <v>80</v>
      </c>
      <c r="F529" s="257">
        <f t="shared" si="22"/>
        <v>142.9</v>
      </c>
      <c r="G529" s="257" t="str">
        <f t="shared" si="21"/>
        <v/>
      </c>
    </row>
    <row r="530" spans="1:7" s="244" customFormat="1" ht="14.25">
      <c r="A530" s="261" t="s">
        <v>906</v>
      </c>
      <c r="B530" s="265" t="s">
        <v>907</v>
      </c>
      <c r="C530" s="263"/>
      <c r="D530" s="263"/>
      <c r="E530" s="263"/>
      <c r="F530" s="257" t="str">
        <f t="shared" si="22"/>
        <v/>
      </c>
      <c r="G530" s="257" t="str">
        <f t="shared" si="21"/>
        <v/>
      </c>
    </row>
    <row r="531" spans="1:7" s="244" customFormat="1" ht="14.25">
      <c r="A531" s="261" t="s">
        <v>908</v>
      </c>
      <c r="B531" s="265" t="s">
        <v>909</v>
      </c>
      <c r="C531" s="263">
        <v>10</v>
      </c>
      <c r="D531" s="263"/>
      <c r="E531" s="263"/>
      <c r="F531" s="257"/>
      <c r="G531" s="257" t="str">
        <f t="shared" si="21"/>
        <v/>
      </c>
    </row>
    <row r="532" spans="1:7" s="244" customFormat="1" ht="14.25">
      <c r="A532" s="261" t="s">
        <v>910</v>
      </c>
      <c r="B532" s="265" t="s">
        <v>911</v>
      </c>
      <c r="C532" s="263"/>
      <c r="D532" s="263">
        <v>76</v>
      </c>
      <c r="E532" s="263">
        <v>120</v>
      </c>
      <c r="F532" s="257" t="str">
        <f t="shared" si="22"/>
        <v/>
      </c>
      <c r="G532" s="257">
        <f t="shared" si="21"/>
        <v>157.9</v>
      </c>
    </row>
    <row r="533" spans="1:7" s="244" customFormat="1" ht="14.25">
      <c r="A533" s="261" t="s">
        <v>912</v>
      </c>
      <c r="B533" s="265" t="s">
        <v>913</v>
      </c>
      <c r="C533" s="263"/>
      <c r="D533" s="263"/>
      <c r="E533" s="263"/>
      <c r="F533" s="257" t="str">
        <f t="shared" si="22"/>
        <v/>
      </c>
      <c r="G533" s="257" t="str">
        <f t="shared" si="21"/>
        <v/>
      </c>
    </row>
    <row r="534" spans="1:7" s="244" customFormat="1" ht="14.25">
      <c r="A534" s="261" t="s">
        <v>914</v>
      </c>
      <c r="B534" s="265" t="s">
        <v>134</v>
      </c>
      <c r="C534" s="263"/>
      <c r="D534" s="263"/>
      <c r="E534" s="263"/>
      <c r="F534" s="257" t="str">
        <f t="shared" si="22"/>
        <v/>
      </c>
      <c r="G534" s="257" t="str">
        <f t="shared" si="21"/>
        <v/>
      </c>
    </row>
    <row r="535" spans="1:7" s="244" customFormat="1" ht="14.25">
      <c r="A535" s="261" t="s">
        <v>915</v>
      </c>
      <c r="B535" s="265" t="s">
        <v>916</v>
      </c>
      <c r="C535" s="263">
        <v>30</v>
      </c>
      <c r="D535" s="263">
        <v>32</v>
      </c>
      <c r="E535" s="263">
        <v>45</v>
      </c>
      <c r="F535" s="257">
        <f t="shared" si="22"/>
        <v>150</v>
      </c>
      <c r="G535" s="257">
        <f t="shared" si="21"/>
        <v>140.6</v>
      </c>
    </row>
    <row r="536" spans="1:7" s="244" customFormat="1" ht="14.25">
      <c r="A536" s="261" t="s">
        <v>917</v>
      </c>
      <c r="B536" s="265" t="s">
        <v>918</v>
      </c>
      <c r="C536" s="263"/>
      <c r="D536" s="263"/>
      <c r="E536" s="263"/>
      <c r="F536" s="257" t="str">
        <f t="shared" si="22"/>
        <v/>
      </c>
      <c r="G536" s="257" t="str">
        <f t="shared" si="21"/>
        <v/>
      </c>
    </row>
    <row r="537" spans="1:7" s="244" customFormat="1" ht="14.25">
      <c r="A537" s="261" t="s">
        <v>919</v>
      </c>
      <c r="B537" s="265" t="s">
        <v>920</v>
      </c>
      <c r="C537" s="263"/>
      <c r="D537" s="263"/>
      <c r="E537" s="263"/>
      <c r="F537" s="257" t="str">
        <f t="shared" si="22"/>
        <v/>
      </c>
      <c r="G537" s="257" t="str">
        <f t="shared" si="21"/>
        <v/>
      </c>
    </row>
    <row r="538" spans="1:7" s="244" customFormat="1" ht="14.25">
      <c r="A538" s="261" t="s">
        <v>921</v>
      </c>
      <c r="B538" s="265" t="s">
        <v>922</v>
      </c>
      <c r="C538" s="263"/>
      <c r="D538" s="263"/>
      <c r="E538" s="263"/>
      <c r="F538" s="257" t="str">
        <f t="shared" si="22"/>
        <v/>
      </c>
      <c r="G538" s="257" t="str">
        <f t="shared" si="21"/>
        <v/>
      </c>
    </row>
    <row r="539" spans="1:7" s="244" customFormat="1" ht="14.25">
      <c r="A539" s="261" t="s">
        <v>923</v>
      </c>
      <c r="B539" s="265" t="s">
        <v>924</v>
      </c>
      <c r="C539" s="263"/>
      <c r="D539" s="263"/>
      <c r="E539" s="263"/>
      <c r="F539" s="257" t="str">
        <f t="shared" si="22"/>
        <v/>
      </c>
      <c r="G539" s="257" t="str">
        <f t="shared" si="21"/>
        <v/>
      </c>
    </row>
    <row r="540" spans="1:7" s="244" customFormat="1" ht="14.25">
      <c r="A540" s="261" t="s">
        <v>925</v>
      </c>
      <c r="B540" s="265" t="s">
        <v>926</v>
      </c>
      <c r="C540" s="263"/>
      <c r="D540" s="263"/>
      <c r="E540" s="263"/>
      <c r="F540" s="257" t="str">
        <f t="shared" si="22"/>
        <v/>
      </c>
      <c r="G540" s="257" t="str">
        <f t="shared" si="21"/>
        <v/>
      </c>
    </row>
    <row r="541" spans="1:7" s="244" customFormat="1" ht="14.25">
      <c r="A541" s="261" t="s">
        <v>927</v>
      </c>
      <c r="B541" s="265" t="s">
        <v>928</v>
      </c>
      <c r="C541" s="263"/>
      <c r="D541" s="263"/>
      <c r="E541" s="263"/>
      <c r="F541" s="257" t="str">
        <f t="shared" si="22"/>
        <v/>
      </c>
      <c r="G541" s="257" t="str">
        <f t="shared" si="21"/>
        <v/>
      </c>
    </row>
    <row r="542" spans="1:7" s="244" customFormat="1" ht="14.25">
      <c r="A542" s="261" t="s">
        <v>929</v>
      </c>
      <c r="B542" s="265" t="s">
        <v>930</v>
      </c>
      <c r="C542" s="263"/>
      <c r="D542" s="263"/>
      <c r="E542" s="263"/>
      <c r="F542" s="257" t="str">
        <f t="shared" si="22"/>
        <v/>
      </c>
      <c r="G542" s="257" t="str">
        <f t="shared" si="21"/>
        <v/>
      </c>
    </row>
    <row r="543" spans="1:7" s="244" customFormat="1" ht="14.25">
      <c r="A543" s="261" t="s">
        <v>931</v>
      </c>
      <c r="B543" s="265" t="s">
        <v>51</v>
      </c>
      <c r="C543" s="263">
        <v>200</v>
      </c>
      <c r="D543" s="263"/>
      <c r="E543" s="263">
        <v>200</v>
      </c>
      <c r="F543" s="257">
        <f t="shared" si="22"/>
        <v>100</v>
      </c>
      <c r="G543" s="257" t="str">
        <f t="shared" si="21"/>
        <v/>
      </c>
    </row>
    <row r="544" spans="1:7" s="244" customFormat="1" ht="14.25">
      <c r="A544" s="261" t="s">
        <v>932</v>
      </c>
      <c r="B544" s="265" t="s">
        <v>933</v>
      </c>
      <c r="C544" s="263">
        <v>470</v>
      </c>
      <c r="D544" s="263">
        <v>443</v>
      </c>
      <c r="E544" s="263">
        <v>666</v>
      </c>
      <c r="F544" s="257">
        <f t="shared" si="22"/>
        <v>141.69999999999999</v>
      </c>
      <c r="G544" s="257">
        <f t="shared" si="21"/>
        <v>150.30000000000001</v>
      </c>
    </row>
    <row r="545" spans="1:7" s="244" customFormat="1" ht="14.25">
      <c r="A545" s="258" t="s">
        <v>934</v>
      </c>
      <c r="B545" s="271" t="s">
        <v>935</v>
      </c>
      <c r="C545" s="260">
        <f>SUM(C546:C552)</f>
        <v>1793</v>
      </c>
      <c r="D545" s="260">
        <v>1362</v>
      </c>
      <c r="E545" s="260">
        <v>5172</v>
      </c>
      <c r="F545" s="257">
        <f t="shared" si="22"/>
        <v>288.5</v>
      </c>
      <c r="G545" s="257">
        <f t="shared" si="21"/>
        <v>379.7</v>
      </c>
    </row>
    <row r="546" spans="1:7" s="244" customFormat="1" ht="14.25">
      <c r="A546" s="261" t="s">
        <v>936</v>
      </c>
      <c r="B546" s="265" t="s">
        <v>33</v>
      </c>
      <c r="C546" s="263">
        <v>684</v>
      </c>
      <c r="D546" s="263">
        <v>537</v>
      </c>
      <c r="E546" s="263">
        <v>3255</v>
      </c>
      <c r="F546" s="257">
        <f t="shared" si="22"/>
        <v>475.9</v>
      </c>
      <c r="G546" s="257">
        <f t="shared" si="21"/>
        <v>606.1</v>
      </c>
    </row>
    <row r="547" spans="1:7" s="244" customFormat="1" ht="14.25">
      <c r="A547" s="261" t="s">
        <v>937</v>
      </c>
      <c r="B547" s="265" t="s">
        <v>35</v>
      </c>
      <c r="C547" s="263">
        <v>450</v>
      </c>
      <c r="D547" s="263">
        <v>47</v>
      </c>
      <c r="E547" s="263">
        <v>1102</v>
      </c>
      <c r="F547" s="257">
        <f t="shared" si="22"/>
        <v>244.9</v>
      </c>
      <c r="G547" s="257">
        <f t="shared" si="21"/>
        <v>2344.6999999999998</v>
      </c>
    </row>
    <row r="548" spans="1:7" s="244" customFormat="1" ht="14.25">
      <c r="A548" s="261" t="s">
        <v>938</v>
      </c>
      <c r="B548" s="265" t="s">
        <v>37</v>
      </c>
      <c r="C548" s="263">
        <v>30</v>
      </c>
      <c r="D548" s="263">
        <v>143</v>
      </c>
      <c r="E548" s="263">
        <v>210</v>
      </c>
      <c r="F548" s="257">
        <f t="shared" si="22"/>
        <v>700</v>
      </c>
      <c r="G548" s="257">
        <f t="shared" si="21"/>
        <v>146.9</v>
      </c>
    </row>
    <row r="549" spans="1:7" s="244" customFormat="1" ht="14.25">
      <c r="A549" s="261" t="s">
        <v>939</v>
      </c>
      <c r="B549" s="265" t="s">
        <v>940</v>
      </c>
      <c r="C549" s="263"/>
      <c r="D549" s="263"/>
      <c r="E549" s="263"/>
      <c r="F549" s="257" t="str">
        <f t="shared" si="22"/>
        <v/>
      </c>
      <c r="G549" s="257" t="str">
        <f t="shared" si="21"/>
        <v/>
      </c>
    </row>
    <row r="550" spans="1:7" s="244" customFormat="1" ht="14.25">
      <c r="A550" s="261" t="s">
        <v>941</v>
      </c>
      <c r="B550" s="265" t="s">
        <v>942</v>
      </c>
      <c r="C550" s="263"/>
      <c r="D550" s="263"/>
      <c r="E550" s="263"/>
      <c r="F550" s="257" t="str">
        <f t="shared" si="22"/>
        <v/>
      </c>
      <c r="G550" s="257" t="str">
        <f t="shared" si="21"/>
        <v/>
      </c>
    </row>
    <row r="551" spans="1:7" s="244" customFormat="1" ht="14.25">
      <c r="A551" s="261" t="s">
        <v>943</v>
      </c>
      <c r="B551" s="265" t="s">
        <v>944</v>
      </c>
      <c r="C551" s="263"/>
      <c r="D551" s="263"/>
      <c r="E551" s="263"/>
      <c r="F551" s="257" t="str">
        <f t="shared" si="22"/>
        <v/>
      </c>
      <c r="G551" s="257" t="str">
        <f t="shared" si="21"/>
        <v/>
      </c>
    </row>
    <row r="552" spans="1:7" s="244" customFormat="1" ht="14.25">
      <c r="A552" s="261" t="s">
        <v>945</v>
      </c>
      <c r="B552" s="265" t="s">
        <v>946</v>
      </c>
      <c r="C552" s="263">
        <v>629</v>
      </c>
      <c r="D552" s="263">
        <v>635</v>
      </c>
      <c r="E552" s="263">
        <v>605</v>
      </c>
      <c r="F552" s="257">
        <f t="shared" si="22"/>
        <v>96.2</v>
      </c>
      <c r="G552" s="257">
        <f t="shared" si="21"/>
        <v>95.3</v>
      </c>
    </row>
    <row r="553" spans="1:7" s="244" customFormat="1" ht="14.25">
      <c r="A553" s="258" t="s">
        <v>947</v>
      </c>
      <c r="B553" s="271" t="s">
        <v>948</v>
      </c>
      <c r="C553" s="260">
        <f>SUM(C554)</f>
        <v>0</v>
      </c>
      <c r="D553" s="260">
        <f>SUM(D554)</f>
        <v>0</v>
      </c>
      <c r="E553" s="260"/>
      <c r="F553" s="257" t="str">
        <f t="shared" si="22"/>
        <v/>
      </c>
      <c r="G553" s="257" t="str">
        <f t="shared" si="21"/>
        <v/>
      </c>
    </row>
    <row r="554" spans="1:7" s="244" customFormat="1" ht="14.25">
      <c r="A554" s="261" t="s">
        <v>949</v>
      </c>
      <c r="B554" s="265" t="s">
        <v>950</v>
      </c>
      <c r="C554" s="263"/>
      <c r="D554" s="263"/>
      <c r="E554" s="263"/>
      <c r="F554" s="257" t="str">
        <f t="shared" si="22"/>
        <v/>
      </c>
      <c r="G554" s="257" t="str">
        <f t="shared" si="21"/>
        <v/>
      </c>
    </row>
    <row r="555" spans="1:7" s="244" customFormat="1" ht="14.25">
      <c r="A555" s="258" t="s">
        <v>951</v>
      </c>
      <c r="B555" s="271" t="s">
        <v>952</v>
      </c>
      <c r="C555" s="260">
        <f>SUM(C556:C563)</f>
        <v>29138</v>
      </c>
      <c r="D555" s="260">
        <v>22333</v>
      </c>
      <c r="E555" s="260">
        <v>369</v>
      </c>
      <c r="F555" s="257">
        <f t="shared" si="22"/>
        <v>1.3</v>
      </c>
      <c r="G555" s="257">
        <f t="shared" si="21"/>
        <v>1.7</v>
      </c>
    </row>
    <row r="556" spans="1:7" s="244" customFormat="1" ht="14.25">
      <c r="A556" s="261" t="s">
        <v>953</v>
      </c>
      <c r="B556" s="265" t="s">
        <v>954</v>
      </c>
      <c r="C556" s="263">
        <v>1400</v>
      </c>
      <c r="D556" s="263">
        <v>194</v>
      </c>
      <c r="E556" s="263">
        <v>160</v>
      </c>
      <c r="F556" s="257">
        <f t="shared" si="22"/>
        <v>11.4</v>
      </c>
      <c r="G556" s="257">
        <f t="shared" si="21"/>
        <v>82.5</v>
      </c>
    </row>
    <row r="557" spans="1:7" s="244" customFormat="1" ht="14.25">
      <c r="A557" s="261" t="s">
        <v>955</v>
      </c>
      <c r="B557" s="265" t="s">
        <v>956</v>
      </c>
      <c r="C557" s="263">
        <v>3596</v>
      </c>
      <c r="D557" s="263">
        <v>1382</v>
      </c>
      <c r="E557" s="263">
        <v>209</v>
      </c>
      <c r="F557" s="257">
        <f t="shared" si="22"/>
        <v>5.8</v>
      </c>
      <c r="G557" s="257">
        <f t="shared" si="21"/>
        <v>15.1</v>
      </c>
    </row>
    <row r="558" spans="1:7" s="244" customFormat="1" ht="14.25">
      <c r="A558" s="261" t="s">
        <v>957</v>
      </c>
      <c r="B558" s="265" t="s">
        <v>958</v>
      </c>
      <c r="C558" s="263"/>
      <c r="D558" s="263">
        <v>101</v>
      </c>
      <c r="E558" s="263"/>
      <c r="F558" s="257"/>
      <c r="G558" s="257"/>
    </row>
    <row r="559" spans="1:7" s="244" customFormat="1" ht="14.25">
      <c r="A559" s="261" t="s">
        <v>959</v>
      </c>
      <c r="B559" s="265" t="s">
        <v>960</v>
      </c>
      <c r="C559" s="263">
        <v>8450</v>
      </c>
      <c r="D559" s="263">
        <v>9526</v>
      </c>
      <c r="E559" s="263"/>
      <c r="F559" s="257"/>
      <c r="G559" s="257"/>
    </row>
    <row r="560" spans="1:7" s="244" customFormat="1" ht="14.25">
      <c r="A560" s="261" t="s">
        <v>961</v>
      </c>
      <c r="B560" s="265" t="s">
        <v>962</v>
      </c>
      <c r="C560" s="263"/>
      <c r="D560" s="263">
        <v>600</v>
      </c>
      <c r="E560" s="263"/>
      <c r="F560" s="257"/>
      <c r="G560" s="257"/>
    </row>
    <row r="561" spans="1:7" s="244" customFormat="1" ht="14.25">
      <c r="A561" s="261" t="s">
        <v>963</v>
      </c>
      <c r="B561" s="265" t="s">
        <v>964</v>
      </c>
      <c r="C561" s="263">
        <v>4005</v>
      </c>
      <c r="D561" s="263">
        <v>1100</v>
      </c>
      <c r="E561" s="263"/>
      <c r="F561" s="257"/>
      <c r="G561" s="257"/>
    </row>
    <row r="562" spans="1:7" s="244" customFormat="1" ht="14.25">
      <c r="A562" s="261" t="s">
        <v>965</v>
      </c>
      <c r="B562" s="265" t="s">
        <v>966</v>
      </c>
      <c r="C562" s="263"/>
      <c r="D562" s="263">
        <v>400</v>
      </c>
      <c r="E562" s="263"/>
      <c r="F562" s="257"/>
      <c r="G562" s="257"/>
    </row>
    <row r="563" spans="1:7" s="244" customFormat="1" ht="14.25">
      <c r="A563" s="261" t="s">
        <v>967</v>
      </c>
      <c r="B563" s="265" t="s">
        <v>968</v>
      </c>
      <c r="C563" s="263">
        <v>11687</v>
      </c>
      <c r="D563" s="263">
        <v>9030</v>
      </c>
      <c r="E563" s="263"/>
      <c r="F563" s="257"/>
      <c r="G563" s="257"/>
    </row>
    <row r="564" spans="1:7" s="244" customFormat="1" ht="14.25">
      <c r="A564" s="258" t="s">
        <v>969</v>
      </c>
      <c r="B564" s="271" t="s">
        <v>970</v>
      </c>
      <c r="C564" s="260"/>
      <c r="D564" s="260">
        <v>3769</v>
      </c>
      <c r="E564" s="260"/>
      <c r="F564" s="257"/>
      <c r="G564" s="257"/>
    </row>
    <row r="565" spans="1:7" s="244" customFormat="1" ht="14.25">
      <c r="A565" s="261" t="s">
        <v>971</v>
      </c>
      <c r="B565" s="265" t="s">
        <v>972</v>
      </c>
      <c r="C565" s="263"/>
      <c r="D565" s="263"/>
      <c r="E565" s="263"/>
      <c r="F565" s="257" t="str">
        <f t="shared" si="22"/>
        <v/>
      </c>
      <c r="G565" s="257" t="str">
        <f t="shared" si="21"/>
        <v/>
      </c>
    </row>
    <row r="566" spans="1:7" s="244" customFormat="1" ht="14.25">
      <c r="A566" s="261" t="s">
        <v>973</v>
      </c>
      <c r="B566" s="265" t="s">
        <v>974</v>
      </c>
      <c r="C566" s="263"/>
      <c r="D566" s="263"/>
      <c r="E566" s="263"/>
      <c r="F566" s="257" t="str">
        <f t="shared" si="22"/>
        <v/>
      </c>
      <c r="G566" s="257" t="str">
        <f t="shared" si="21"/>
        <v/>
      </c>
    </row>
    <row r="567" spans="1:7" s="244" customFormat="1" ht="14.25">
      <c r="A567" s="261" t="s">
        <v>975</v>
      </c>
      <c r="B567" s="265" t="s">
        <v>976</v>
      </c>
      <c r="C567" s="263"/>
      <c r="D567" s="263">
        <v>3769</v>
      </c>
      <c r="E567" s="263"/>
      <c r="F567" s="257" t="str">
        <f t="shared" si="22"/>
        <v/>
      </c>
      <c r="G567" s="257"/>
    </row>
    <row r="568" spans="1:7" s="244" customFormat="1" ht="14.25">
      <c r="A568" s="258" t="s">
        <v>977</v>
      </c>
      <c r="B568" s="271" t="s">
        <v>978</v>
      </c>
      <c r="C568" s="260">
        <f>SUM(C569:C577)</f>
        <v>800</v>
      </c>
      <c r="D568" s="260">
        <v>1282</v>
      </c>
      <c r="E568" s="260">
        <v>1438</v>
      </c>
      <c r="F568" s="257">
        <f t="shared" si="22"/>
        <v>179.8</v>
      </c>
      <c r="G568" s="257">
        <f t="shared" si="21"/>
        <v>112.2</v>
      </c>
    </row>
    <row r="569" spans="1:7" s="244" customFormat="1" ht="14.25">
      <c r="A569" s="261" t="s">
        <v>979</v>
      </c>
      <c r="B569" s="265" t="s">
        <v>980</v>
      </c>
      <c r="C569" s="263"/>
      <c r="D569" s="263"/>
      <c r="E569" s="263"/>
      <c r="F569" s="257" t="str">
        <f t="shared" si="22"/>
        <v/>
      </c>
      <c r="G569" s="257" t="str">
        <f t="shared" si="21"/>
        <v/>
      </c>
    </row>
    <row r="570" spans="1:7" s="244" customFormat="1" ht="14.25">
      <c r="A570" s="261" t="s">
        <v>981</v>
      </c>
      <c r="B570" s="265" t="s">
        <v>982</v>
      </c>
      <c r="C570" s="263"/>
      <c r="D570" s="263"/>
      <c r="E570" s="263"/>
      <c r="F570" s="257" t="str">
        <f t="shared" si="22"/>
        <v/>
      </c>
      <c r="G570" s="257" t="str">
        <f t="shared" si="21"/>
        <v/>
      </c>
    </row>
    <row r="571" spans="1:7" s="244" customFormat="1" ht="14.25">
      <c r="A571" s="261" t="s">
        <v>983</v>
      </c>
      <c r="B571" s="265" t="s">
        <v>984</v>
      </c>
      <c r="C571" s="263"/>
      <c r="D571" s="263"/>
      <c r="E571" s="263"/>
      <c r="F571" s="257" t="str">
        <f t="shared" si="22"/>
        <v/>
      </c>
      <c r="G571" s="257" t="str">
        <f t="shared" si="21"/>
        <v/>
      </c>
    </row>
    <row r="572" spans="1:7" s="244" customFormat="1" ht="14.25">
      <c r="A572" s="261" t="s">
        <v>985</v>
      </c>
      <c r="B572" s="265" t="s">
        <v>986</v>
      </c>
      <c r="C572" s="263"/>
      <c r="D572" s="263"/>
      <c r="E572" s="263"/>
      <c r="F572" s="257" t="str">
        <f t="shared" si="22"/>
        <v/>
      </c>
      <c r="G572" s="257" t="str">
        <f t="shared" si="21"/>
        <v/>
      </c>
    </row>
    <row r="573" spans="1:7" s="244" customFormat="1" ht="14.25">
      <c r="A573" s="261" t="s">
        <v>987</v>
      </c>
      <c r="B573" s="265" t="s">
        <v>988</v>
      </c>
      <c r="C573" s="263"/>
      <c r="D573" s="263"/>
      <c r="E573" s="263"/>
      <c r="F573" s="257" t="str">
        <f t="shared" si="22"/>
        <v/>
      </c>
      <c r="G573" s="257" t="str">
        <f t="shared" si="21"/>
        <v/>
      </c>
    </row>
    <row r="574" spans="1:7" s="244" customFormat="1" ht="14.25">
      <c r="A574" s="261" t="s">
        <v>989</v>
      </c>
      <c r="B574" s="265" t="s">
        <v>990</v>
      </c>
      <c r="C574" s="263"/>
      <c r="D574" s="263"/>
      <c r="E574" s="263"/>
      <c r="F574" s="257" t="str">
        <f t="shared" si="22"/>
        <v/>
      </c>
      <c r="G574" s="257" t="str">
        <f t="shared" si="21"/>
        <v/>
      </c>
    </row>
    <row r="575" spans="1:7" s="244" customFormat="1" ht="14.25">
      <c r="A575" s="261" t="s">
        <v>991</v>
      </c>
      <c r="B575" s="265" t="s">
        <v>992</v>
      </c>
      <c r="C575" s="263"/>
      <c r="D575" s="263"/>
      <c r="E575" s="263"/>
      <c r="F575" s="257" t="str">
        <f t="shared" si="22"/>
        <v/>
      </c>
      <c r="G575" s="257" t="str">
        <f t="shared" si="21"/>
        <v/>
      </c>
    </row>
    <row r="576" spans="1:7" s="244" customFormat="1" ht="14.25">
      <c r="A576" s="261" t="s">
        <v>993</v>
      </c>
      <c r="B576" s="265" t="s">
        <v>994</v>
      </c>
      <c r="C576" s="263"/>
      <c r="D576" s="263"/>
      <c r="E576" s="263"/>
      <c r="F576" s="257" t="str">
        <f t="shared" si="22"/>
        <v/>
      </c>
      <c r="G576" s="257" t="str">
        <f t="shared" si="21"/>
        <v/>
      </c>
    </row>
    <row r="577" spans="1:7" s="244" customFormat="1" ht="14.25">
      <c r="A577" s="261" t="s">
        <v>995</v>
      </c>
      <c r="B577" s="265" t="s">
        <v>996</v>
      </c>
      <c r="C577" s="263">
        <v>800</v>
      </c>
      <c r="D577" s="263">
        <v>1282</v>
      </c>
      <c r="E577" s="263">
        <v>1438</v>
      </c>
      <c r="F577" s="257">
        <f t="shared" si="22"/>
        <v>179.8</v>
      </c>
      <c r="G577" s="257">
        <f t="shared" si="21"/>
        <v>112.2</v>
      </c>
    </row>
    <row r="578" spans="1:7" s="244" customFormat="1" ht="14.25">
      <c r="A578" s="258" t="s">
        <v>997</v>
      </c>
      <c r="B578" s="271" t="s">
        <v>998</v>
      </c>
      <c r="C578" s="260">
        <f>SUM(C579:C586)</f>
        <v>4771</v>
      </c>
      <c r="D578" s="260">
        <v>4822</v>
      </c>
      <c r="E578" s="260">
        <v>3195</v>
      </c>
      <c r="F578" s="257">
        <f t="shared" si="22"/>
        <v>67</v>
      </c>
      <c r="G578" s="257">
        <f t="shared" si="21"/>
        <v>66.3</v>
      </c>
    </row>
    <row r="579" spans="1:7" s="244" customFormat="1" ht="14.25">
      <c r="A579" s="261" t="s">
        <v>999</v>
      </c>
      <c r="B579" s="265" t="s">
        <v>1000</v>
      </c>
      <c r="C579" s="263">
        <v>850</v>
      </c>
      <c r="D579" s="263">
        <v>856</v>
      </c>
      <c r="E579" s="263">
        <v>896</v>
      </c>
      <c r="F579" s="257">
        <f t="shared" si="22"/>
        <v>105.4</v>
      </c>
      <c r="G579" s="257">
        <f t="shared" si="21"/>
        <v>104.7</v>
      </c>
    </row>
    <row r="580" spans="1:7" s="244" customFormat="1" ht="14.25">
      <c r="A580" s="261" t="s">
        <v>1001</v>
      </c>
      <c r="B580" s="265" t="s">
        <v>1002</v>
      </c>
      <c r="C580" s="263">
        <v>156</v>
      </c>
      <c r="D580" s="263">
        <v>2158</v>
      </c>
      <c r="E580" s="263">
        <v>1106</v>
      </c>
      <c r="F580" s="257">
        <f t="shared" si="22"/>
        <v>709</v>
      </c>
      <c r="G580" s="257">
        <f t="shared" si="21"/>
        <v>51.3</v>
      </c>
    </row>
    <row r="581" spans="1:7" s="244" customFormat="1" ht="14.25">
      <c r="A581" s="261" t="s">
        <v>1003</v>
      </c>
      <c r="B581" s="265" t="s">
        <v>1004</v>
      </c>
      <c r="C581" s="263">
        <v>1000</v>
      </c>
      <c r="D581" s="263"/>
      <c r="E581" s="263"/>
      <c r="F581" s="257">
        <f t="shared" si="22"/>
        <v>0</v>
      </c>
      <c r="G581" s="257" t="str">
        <f t="shared" si="21"/>
        <v/>
      </c>
    </row>
    <row r="582" spans="1:7" s="244" customFormat="1" ht="14.25">
      <c r="A582" s="261" t="s">
        <v>1005</v>
      </c>
      <c r="B582" s="265" t="s">
        <v>1006</v>
      </c>
      <c r="C582" s="263">
        <v>600</v>
      </c>
      <c r="D582" s="263">
        <v>970</v>
      </c>
      <c r="E582" s="263">
        <v>869</v>
      </c>
      <c r="F582" s="257">
        <f t="shared" si="22"/>
        <v>144.80000000000001</v>
      </c>
      <c r="G582" s="257">
        <f t="shared" si="21"/>
        <v>89.6</v>
      </c>
    </row>
    <row r="583" spans="1:7" s="244" customFormat="1" ht="14.25">
      <c r="A583" s="261" t="s">
        <v>1007</v>
      </c>
      <c r="B583" s="265" t="s">
        <v>1008</v>
      </c>
      <c r="C583" s="263"/>
      <c r="D583" s="263"/>
      <c r="E583" s="263"/>
      <c r="F583" s="257" t="str">
        <f t="shared" si="22"/>
        <v/>
      </c>
      <c r="G583" s="257" t="str">
        <f t="shared" si="21"/>
        <v/>
      </c>
    </row>
    <row r="584" spans="1:7" s="244" customFormat="1" ht="14.25">
      <c r="A584" s="261" t="s">
        <v>1009</v>
      </c>
      <c r="B584" s="265" t="s">
        <v>1010</v>
      </c>
      <c r="C584" s="263"/>
      <c r="D584" s="263">
        <v>21</v>
      </c>
      <c r="E584" s="263"/>
      <c r="F584" s="257" t="str">
        <f t="shared" si="22"/>
        <v/>
      </c>
      <c r="G584" s="257"/>
    </row>
    <row r="585" spans="1:7" s="244" customFormat="1" ht="14.25">
      <c r="A585" s="261" t="s">
        <v>1011</v>
      </c>
      <c r="B585" s="265" t="s">
        <v>1012</v>
      </c>
      <c r="C585" s="263"/>
      <c r="D585" s="263"/>
      <c r="E585" s="263"/>
      <c r="F585" s="257" t="str">
        <f t="shared" si="22"/>
        <v/>
      </c>
      <c r="G585" s="257" t="str">
        <f t="shared" si="21"/>
        <v/>
      </c>
    </row>
    <row r="586" spans="1:7" s="244" customFormat="1" ht="14.25">
      <c r="A586" s="261" t="s">
        <v>1013</v>
      </c>
      <c r="B586" s="265" t="s">
        <v>1014</v>
      </c>
      <c r="C586" s="263">
        <v>2165</v>
      </c>
      <c r="D586" s="263">
        <v>817</v>
      </c>
      <c r="E586" s="263">
        <v>324</v>
      </c>
      <c r="F586" s="257">
        <f t="shared" si="22"/>
        <v>15</v>
      </c>
      <c r="G586" s="257">
        <f t="shared" si="21"/>
        <v>39.700000000000003</v>
      </c>
    </row>
    <row r="587" spans="1:7" s="244" customFormat="1" ht="14.25">
      <c r="A587" s="258" t="s">
        <v>1015</v>
      </c>
      <c r="B587" s="271" t="s">
        <v>1016</v>
      </c>
      <c r="C587" s="260">
        <f>SUM(C588:C593)</f>
        <v>290</v>
      </c>
      <c r="D587" s="260">
        <v>349</v>
      </c>
      <c r="E587" s="260">
        <v>240</v>
      </c>
      <c r="F587" s="257">
        <f t="shared" si="22"/>
        <v>82.8</v>
      </c>
      <c r="G587" s="257">
        <f t="shared" si="21"/>
        <v>68.8</v>
      </c>
    </row>
    <row r="588" spans="1:7" s="244" customFormat="1" ht="14.25">
      <c r="A588" s="261" t="s">
        <v>1017</v>
      </c>
      <c r="B588" s="265" t="s">
        <v>1018</v>
      </c>
      <c r="C588" s="263">
        <v>180</v>
      </c>
      <c r="D588" s="263">
        <v>188</v>
      </c>
      <c r="E588" s="263">
        <v>192</v>
      </c>
      <c r="F588" s="257">
        <f t="shared" ref="F588:F651" si="23">IF(C588=0,"",ROUND(E588/C588*100,1))</f>
        <v>106.7</v>
      </c>
      <c r="G588" s="257">
        <f t="shared" ref="G588:G651" si="24">IF(D588=0,"",ROUND(E588/D588*100,1))</f>
        <v>102.1</v>
      </c>
    </row>
    <row r="589" spans="1:7" s="244" customFormat="1" ht="14.25">
      <c r="A589" s="261" t="s">
        <v>1019</v>
      </c>
      <c r="B589" s="265" t="s">
        <v>1020</v>
      </c>
      <c r="C589" s="263"/>
      <c r="D589" s="263"/>
      <c r="E589" s="263"/>
      <c r="F589" s="257" t="str">
        <f t="shared" si="23"/>
        <v/>
      </c>
      <c r="G589" s="257" t="str">
        <f t="shared" si="24"/>
        <v/>
      </c>
    </row>
    <row r="590" spans="1:7" s="244" customFormat="1" ht="14.25">
      <c r="A590" s="261" t="s">
        <v>1021</v>
      </c>
      <c r="B590" s="265" t="s">
        <v>1022</v>
      </c>
      <c r="C590" s="263"/>
      <c r="D590" s="263">
        <v>150</v>
      </c>
      <c r="E590" s="263">
        <v>38</v>
      </c>
      <c r="F590" s="257" t="str">
        <f t="shared" si="23"/>
        <v/>
      </c>
      <c r="G590" s="257">
        <f t="shared" si="24"/>
        <v>25.3</v>
      </c>
    </row>
    <row r="591" spans="1:7" s="244" customFormat="1" ht="14.25">
      <c r="A591" s="261" t="s">
        <v>1023</v>
      </c>
      <c r="B591" s="265" t="s">
        <v>1024</v>
      </c>
      <c r="C591" s="263"/>
      <c r="D591" s="263"/>
      <c r="E591" s="263"/>
      <c r="F591" s="257" t="str">
        <f t="shared" si="23"/>
        <v/>
      </c>
      <c r="G591" s="257" t="str">
        <f t="shared" si="24"/>
        <v/>
      </c>
    </row>
    <row r="592" spans="1:7" s="244" customFormat="1" ht="14.25">
      <c r="A592" s="261" t="s">
        <v>1025</v>
      </c>
      <c r="B592" s="265" t="s">
        <v>1026</v>
      </c>
      <c r="C592" s="263"/>
      <c r="D592" s="263">
        <v>6</v>
      </c>
      <c r="E592" s="263">
        <v>5</v>
      </c>
      <c r="F592" s="257" t="str">
        <f t="shared" si="23"/>
        <v/>
      </c>
      <c r="G592" s="257">
        <f t="shared" si="24"/>
        <v>83.3</v>
      </c>
    </row>
    <row r="593" spans="1:7" s="244" customFormat="1" ht="14.25">
      <c r="A593" s="261" t="s">
        <v>1027</v>
      </c>
      <c r="B593" s="265" t="s">
        <v>1028</v>
      </c>
      <c r="C593" s="263">
        <v>110</v>
      </c>
      <c r="D593" s="263">
        <v>5</v>
      </c>
      <c r="E593" s="263">
        <v>5</v>
      </c>
      <c r="F593" s="257">
        <f t="shared" si="23"/>
        <v>4.5</v>
      </c>
      <c r="G593" s="257">
        <f t="shared" si="24"/>
        <v>100</v>
      </c>
    </row>
    <row r="594" spans="1:7" s="244" customFormat="1" ht="14.25">
      <c r="A594" s="258" t="s">
        <v>1029</v>
      </c>
      <c r="B594" s="271" t="s">
        <v>1030</v>
      </c>
      <c r="C594" s="260">
        <f>SUM(C595:C601)</f>
        <v>2019</v>
      </c>
      <c r="D594" s="260">
        <v>722</v>
      </c>
      <c r="E594" s="260"/>
      <c r="F594" s="257"/>
      <c r="G594" s="257"/>
    </row>
    <row r="595" spans="1:7" s="244" customFormat="1" ht="14.25">
      <c r="A595" s="261" t="s">
        <v>1031</v>
      </c>
      <c r="B595" s="265" t="s">
        <v>1032</v>
      </c>
      <c r="C595" s="263">
        <v>168</v>
      </c>
      <c r="D595" s="263">
        <v>62</v>
      </c>
      <c r="E595" s="263"/>
      <c r="F595" s="257"/>
      <c r="G595" s="257"/>
    </row>
    <row r="596" spans="1:7" s="244" customFormat="1" ht="14.25">
      <c r="A596" s="261" t="s">
        <v>1033</v>
      </c>
      <c r="B596" s="265" t="s">
        <v>1034</v>
      </c>
      <c r="C596" s="263">
        <v>631</v>
      </c>
      <c r="D596" s="263">
        <v>653</v>
      </c>
      <c r="E596" s="263"/>
      <c r="F596" s="257"/>
      <c r="G596" s="257"/>
    </row>
    <row r="597" spans="1:7" s="244" customFormat="1" ht="14.25">
      <c r="A597" s="261" t="s">
        <v>1035</v>
      </c>
      <c r="B597" s="265" t="s">
        <v>1036</v>
      </c>
      <c r="C597" s="263"/>
      <c r="D597" s="263"/>
      <c r="E597" s="263"/>
      <c r="F597" s="257"/>
      <c r="G597" s="257"/>
    </row>
    <row r="598" spans="1:7" s="244" customFormat="1" ht="14.25">
      <c r="A598" s="261" t="s">
        <v>1037</v>
      </c>
      <c r="B598" s="265" t="s">
        <v>1038</v>
      </c>
      <c r="C598" s="263">
        <v>20</v>
      </c>
      <c r="D598" s="263"/>
      <c r="E598" s="263"/>
      <c r="F598" s="257"/>
      <c r="G598" s="257"/>
    </row>
    <row r="599" spans="1:7" s="244" customFormat="1" ht="14.25">
      <c r="A599" s="261" t="s">
        <v>1039</v>
      </c>
      <c r="B599" s="265" t="s">
        <v>1040</v>
      </c>
      <c r="C599" s="263">
        <v>34</v>
      </c>
      <c r="D599" s="263"/>
      <c r="E599" s="263"/>
      <c r="F599" s="257"/>
      <c r="G599" s="257"/>
    </row>
    <row r="600" spans="1:7" s="244" customFormat="1" ht="14.25">
      <c r="A600" s="261" t="s">
        <v>1041</v>
      </c>
      <c r="B600" s="265" t="s">
        <v>1042</v>
      </c>
      <c r="C600" s="263">
        <v>1116</v>
      </c>
      <c r="D600" s="263">
        <v>7</v>
      </c>
      <c r="E600" s="263"/>
      <c r="F600" s="257"/>
      <c r="G600" s="257"/>
    </row>
    <row r="601" spans="1:7" s="244" customFormat="1" ht="14.25">
      <c r="A601" s="261" t="s">
        <v>1043</v>
      </c>
      <c r="B601" s="265" t="s">
        <v>1044</v>
      </c>
      <c r="C601" s="263">
        <v>50</v>
      </c>
      <c r="D601" s="263"/>
      <c r="E601" s="263"/>
      <c r="F601" s="257"/>
      <c r="G601" s="257"/>
    </row>
    <row r="602" spans="1:7" s="244" customFormat="1" ht="14.25">
      <c r="A602" s="258" t="s">
        <v>1045</v>
      </c>
      <c r="B602" s="271" t="s">
        <v>1046</v>
      </c>
      <c r="C602" s="260">
        <f>SUM(C603:C610)</f>
        <v>2268</v>
      </c>
      <c r="D602" s="260">
        <v>2676</v>
      </c>
      <c r="E602" s="260">
        <v>1590</v>
      </c>
      <c r="F602" s="257">
        <f t="shared" si="23"/>
        <v>70.099999999999994</v>
      </c>
      <c r="G602" s="257">
        <f t="shared" si="24"/>
        <v>59.4</v>
      </c>
    </row>
    <row r="603" spans="1:7" s="244" customFormat="1" ht="14.25">
      <c r="A603" s="261" t="s">
        <v>1047</v>
      </c>
      <c r="B603" s="265" t="s">
        <v>33</v>
      </c>
      <c r="C603" s="263">
        <v>96</v>
      </c>
      <c r="D603" s="263">
        <v>111</v>
      </c>
      <c r="E603" s="263">
        <v>88</v>
      </c>
      <c r="F603" s="257">
        <f t="shared" si="23"/>
        <v>91.7</v>
      </c>
      <c r="G603" s="257">
        <f t="shared" si="24"/>
        <v>79.3</v>
      </c>
    </row>
    <row r="604" spans="1:7" s="244" customFormat="1" ht="14.25">
      <c r="A604" s="261" t="s">
        <v>1048</v>
      </c>
      <c r="B604" s="265" t="s">
        <v>35</v>
      </c>
      <c r="C604" s="263">
        <v>10</v>
      </c>
      <c r="D604" s="263"/>
      <c r="E604" s="263"/>
      <c r="F604" s="257"/>
      <c r="G604" s="257" t="str">
        <f t="shared" si="24"/>
        <v/>
      </c>
    </row>
    <row r="605" spans="1:7" s="244" customFormat="1" ht="14.25">
      <c r="A605" s="261" t="s">
        <v>1049</v>
      </c>
      <c r="B605" s="265" t="s">
        <v>37</v>
      </c>
      <c r="C605" s="263"/>
      <c r="D605" s="263"/>
      <c r="E605" s="263"/>
      <c r="F605" s="257" t="str">
        <f t="shared" si="23"/>
        <v/>
      </c>
      <c r="G605" s="257" t="str">
        <f t="shared" si="24"/>
        <v/>
      </c>
    </row>
    <row r="606" spans="1:7" s="244" customFormat="1" ht="14.25">
      <c r="A606" s="261" t="s">
        <v>1050</v>
      </c>
      <c r="B606" s="265" t="s">
        <v>1051</v>
      </c>
      <c r="C606" s="263">
        <v>186</v>
      </c>
      <c r="D606" s="263">
        <v>170</v>
      </c>
      <c r="E606" s="263">
        <v>60</v>
      </c>
      <c r="F606" s="257">
        <f t="shared" si="23"/>
        <v>32.299999999999997</v>
      </c>
      <c r="G606" s="257">
        <f t="shared" si="24"/>
        <v>35.299999999999997</v>
      </c>
    </row>
    <row r="607" spans="1:7" s="244" customFormat="1" ht="14.25">
      <c r="A607" s="261" t="s">
        <v>1052</v>
      </c>
      <c r="B607" s="265" t="s">
        <v>1053</v>
      </c>
      <c r="C607" s="263"/>
      <c r="D607" s="263">
        <v>9</v>
      </c>
      <c r="E607" s="263"/>
      <c r="F607" s="257" t="str">
        <f t="shared" si="23"/>
        <v/>
      </c>
      <c r="G607" s="257"/>
    </row>
    <row r="608" spans="1:7" s="244" customFormat="1" ht="14.25">
      <c r="A608" s="261" t="s">
        <v>1054</v>
      </c>
      <c r="B608" s="265" t="s">
        <v>1055</v>
      </c>
      <c r="C608" s="263"/>
      <c r="D608" s="263"/>
      <c r="E608" s="263"/>
      <c r="F608" s="257" t="str">
        <f t="shared" si="23"/>
        <v/>
      </c>
      <c r="G608" s="257" t="str">
        <f t="shared" si="24"/>
        <v/>
      </c>
    </row>
    <row r="609" spans="1:7" s="244" customFormat="1" ht="14.25">
      <c r="A609" s="261" t="s">
        <v>1056</v>
      </c>
      <c r="B609" s="265" t="s">
        <v>1057</v>
      </c>
      <c r="C609" s="263">
        <v>1800</v>
      </c>
      <c r="D609" s="263">
        <v>1905</v>
      </c>
      <c r="E609" s="263">
        <v>1408</v>
      </c>
      <c r="F609" s="257">
        <f t="shared" si="23"/>
        <v>78.2</v>
      </c>
      <c r="G609" s="257">
        <f t="shared" si="24"/>
        <v>73.900000000000006</v>
      </c>
    </row>
    <row r="610" spans="1:7" s="244" customFormat="1" ht="14.25">
      <c r="A610" s="261" t="s">
        <v>1058</v>
      </c>
      <c r="B610" s="265" t="s">
        <v>1059</v>
      </c>
      <c r="C610" s="263">
        <v>176</v>
      </c>
      <c r="D610" s="263">
        <v>481</v>
      </c>
      <c r="E610" s="263">
        <v>34</v>
      </c>
      <c r="F610" s="257">
        <f t="shared" si="23"/>
        <v>19.3</v>
      </c>
      <c r="G610" s="257">
        <f t="shared" si="24"/>
        <v>7.1</v>
      </c>
    </row>
    <row r="611" spans="1:7" s="244" customFormat="1" ht="14.25">
      <c r="A611" s="258" t="s">
        <v>1060</v>
      </c>
      <c r="B611" s="271" t="s">
        <v>1061</v>
      </c>
      <c r="C611" s="260"/>
      <c r="D611" s="260"/>
      <c r="E611" s="260"/>
      <c r="F611" s="257" t="str">
        <f t="shared" si="23"/>
        <v/>
      </c>
      <c r="G611" s="257" t="str">
        <f t="shared" si="24"/>
        <v/>
      </c>
    </row>
    <row r="612" spans="1:7" s="244" customFormat="1" ht="14.25">
      <c r="A612" s="261" t="s">
        <v>1062</v>
      </c>
      <c r="B612" s="265" t="s">
        <v>33</v>
      </c>
      <c r="C612" s="263"/>
      <c r="D612" s="263"/>
      <c r="E612" s="263"/>
      <c r="F612" s="257" t="str">
        <f t="shared" si="23"/>
        <v/>
      </c>
      <c r="G612" s="257" t="str">
        <f t="shared" si="24"/>
        <v/>
      </c>
    </row>
    <row r="613" spans="1:7" s="244" customFormat="1" ht="14.25">
      <c r="A613" s="261" t="s">
        <v>1063</v>
      </c>
      <c r="B613" s="265" t="s">
        <v>35</v>
      </c>
      <c r="C613" s="263"/>
      <c r="D613" s="263"/>
      <c r="E613" s="263"/>
      <c r="F613" s="257" t="str">
        <f t="shared" si="23"/>
        <v/>
      </c>
      <c r="G613" s="257" t="str">
        <f t="shared" si="24"/>
        <v/>
      </c>
    </row>
    <row r="614" spans="1:7" s="244" customFormat="1" ht="14.25">
      <c r="A614" s="261" t="s">
        <v>1064</v>
      </c>
      <c r="B614" s="265" t="s">
        <v>37</v>
      </c>
      <c r="C614" s="263"/>
      <c r="D614" s="263"/>
      <c r="E614" s="263"/>
      <c r="F614" s="257" t="str">
        <f t="shared" si="23"/>
        <v/>
      </c>
      <c r="G614" s="257" t="str">
        <f t="shared" si="24"/>
        <v/>
      </c>
    </row>
    <row r="615" spans="1:7" s="244" customFormat="1" ht="14.25">
      <c r="A615" s="261" t="s">
        <v>1065</v>
      </c>
      <c r="B615" s="265" t="s">
        <v>51</v>
      </c>
      <c r="C615" s="263"/>
      <c r="D615" s="263"/>
      <c r="E615" s="263"/>
      <c r="F615" s="257" t="str">
        <f t="shared" si="23"/>
        <v/>
      </c>
      <c r="G615" s="257" t="str">
        <f t="shared" si="24"/>
        <v/>
      </c>
    </row>
    <row r="616" spans="1:7" s="244" customFormat="1" ht="14.25">
      <c r="A616" s="261" t="s">
        <v>1066</v>
      </c>
      <c r="B616" s="265" t="s">
        <v>1067</v>
      </c>
      <c r="C616" s="263"/>
      <c r="D616" s="263"/>
      <c r="E616" s="263"/>
      <c r="F616" s="257" t="str">
        <f t="shared" si="23"/>
        <v/>
      </c>
      <c r="G616" s="257" t="str">
        <f t="shared" si="24"/>
        <v/>
      </c>
    </row>
    <row r="617" spans="1:7" s="244" customFormat="1" ht="14.25">
      <c r="A617" s="258" t="s">
        <v>1068</v>
      </c>
      <c r="B617" s="271" t="s">
        <v>1069</v>
      </c>
      <c r="C617" s="260">
        <f>SUM(C618:C619)</f>
        <v>15739</v>
      </c>
      <c r="D617" s="260">
        <v>16429</v>
      </c>
      <c r="E617" s="260">
        <v>12281</v>
      </c>
      <c r="F617" s="257">
        <f t="shared" si="23"/>
        <v>78</v>
      </c>
      <c r="G617" s="257">
        <f t="shared" si="24"/>
        <v>74.8</v>
      </c>
    </row>
    <row r="618" spans="1:7" s="244" customFormat="1" ht="14.25">
      <c r="A618" s="261" t="s">
        <v>1070</v>
      </c>
      <c r="B618" s="265" t="s">
        <v>1071</v>
      </c>
      <c r="C618" s="263">
        <v>100</v>
      </c>
      <c r="D618" s="263"/>
      <c r="E618" s="263"/>
      <c r="F618" s="257"/>
      <c r="G618" s="257" t="str">
        <f t="shared" si="24"/>
        <v/>
      </c>
    </row>
    <row r="619" spans="1:7" s="244" customFormat="1" ht="14.25">
      <c r="A619" s="261" t="s">
        <v>1072</v>
      </c>
      <c r="B619" s="265" t="s">
        <v>1073</v>
      </c>
      <c r="C619" s="263">
        <v>15639</v>
      </c>
      <c r="D619" s="263">
        <v>16429</v>
      </c>
      <c r="E619" s="263">
        <v>12281</v>
      </c>
      <c r="F619" s="257">
        <f t="shared" si="23"/>
        <v>78.5</v>
      </c>
      <c r="G619" s="257">
        <f t="shared" si="24"/>
        <v>74.8</v>
      </c>
    </row>
    <row r="620" spans="1:7" s="244" customFormat="1" ht="14.25">
      <c r="A620" s="258" t="s">
        <v>1074</v>
      </c>
      <c r="B620" s="271" t="s">
        <v>1075</v>
      </c>
      <c r="C620" s="260"/>
      <c r="D620" s="260">
        <v>77</v>
      </c>
      <c r="E620" s="260"/>
      <c r="F620" s="257"/>
      <c r="G620" s="257"/>
    </row>
    <row r="621" spans="1:7" s="244" customFormat="1" ht="14.25">
      <c r="A621" s="261" t="s">
        <v>1076</v>
      </c>
      <c r="B621" s="265" t="s">
        <v>1077</v>
      </c>
      <c r="C621" s="263"/>
      <c r="D621" s="263">
        <v>70</v>
      </c>
      <c r="E621" s="263"/>
      <c r="F621" s="257"/>
      <c r="G621" s="257"/>
    </row>
    <row r="622" spans="1:7" s="244" customFormat="1" ht="14.25">
      <c r="A622" s="261" t="s">
        <v>1078</v>
      </c>
      <c r="B622" s="265" t="s">
        <v>1079</v>
      </c>
      <c r="C622" s="263"/>
      <c r="D622" s="263">
        <v>7</v>
      </c>
      <c r="E622" s="263"/>
      <c r="F622" s="257"/>
      <c r="G622" s="257"/>
    </row>
    <row r="623" spans="1:7" s="244" customFormat="1" ht="14.25">
      <c r="A623" s="258" t="s">
        <v>1080</v>
      </c>
      <c r="B623" s="271" t="s">
        <v>1081</v>
      </c>
      <c r="C623" s="260">
        <f>SUM(C624:C625)</f>
        <v>1500</v>
      </c>
      <c r="D623" s="260">
        <v>1057</v>
      </c>
      <c r="E623" s="260"/>
      <c r="F623" s="257"/>
      <c r="G623" s="257"/>
    </row>
    <row r="624" spans="1:7" s="244" customFormat="1" ht="14.25">
      <c r="A624" s="261" t="s">
        <v>1082</v>
      </c>
      <c r="B624" s="265" t="s">
        <v>1083</v>
      </c>
      <c r="C624" s="263"/>
      <c r="D624" s="263"/>
      <c r="E624" s="263"/>
      <c r="F624" s="257"/>
      <c r="G624" s="257"/>
    </row>
    <row r="625" spans="1:7" s="244" customFormat="1" ht="14.25">
      <c r="A625" s="261" t="s">
        <v>1084</v>
      </c>
      <c r="B625" s="265" t="s">
        <v>1085</v>
      </c>
      <c r="C625" s="263">
        <v>1500</v>
      </c>
      <c r="D625" s="263">
        <v>1057</v>
      </c>
      <c r="E625" s="263"/>
      <c r="F625" s="257"/>
      <c r="G625" s="257"/>
    </row>
    <row r="626" spans="1:7" s="244" customFormat="1" ht="14.25">
      <c r="A626" s="258" t="s">
        <v>1086</v>
      </c>
      <c r="B626" s="271" t="s">
        <v>1087</v>
      </c>
      <c r="C626" s="260"/>
      <c r="D626" s="260"/>
      <c r="E626" s="260"/>
      <c r="F626" s="257"/>
      <c r="G626" s="257"/>
    </row>
    <row r="627" spans="1:7" s="244" customFormat="1" ht="14.25">
      <c r="A627" s="261" t="s">
        <v>1088</v>
      </c>
      <c r="B627" s="265" t="s">
        <v>1089</v>
      </c>
      <c r="C627" s="263"/>
      <c r="D627" s="263"/>
      <c r="E627" s="263"/>
      <c r="F627" s="257"/>
      <c r="G627" s="257"/>
    </row>
    <row r="628" spans="1:7" s="244" customFormat="1" ht="14.25">
      <c r="A628" s="261" t="s">
        <v>1090</v>
      </c>
      <c r="B628" s="265" t="s">
        <v>1091</v>
      </c>
      <c r="C628" s="263"/>
      <c r="D628" s="263"/>
      <c r="E628" s="263"/>
      <c r="F628" s="257"/>
      <c r="G628" s="257"/>
    </row>
    <row r="629" spans="1:7" s="244" customFormat="1" ht="14.25">
      <c r="A629" s="258" t="s">
        <v>1092</v>
      </c>
      <c r="B629" s="271" t="s">
        <v>1093</v>
      </c>
      <c r="C629" s="260"/>
      <c r="D629" s="260"/>
      <c r="E629" s="260"/>
      <c r="F629" s="257"/>
      <c r="G629" s="257"/>
    </row>
    <row r="630" spans="1:7" s="244" customFormat="1" ht="14.25">
      <c r="A630" s="261" t="s">
        <v>1094</v>
      </c>
      <c r="B630" s="265" t="s">
        <v>1095</v>
      </c>
      <c r="C630" s="263"/>
      <c r="D630" s="263"/>
      <c r="E630" s="263"/>
      <c r="F630" s="257"/>
      <c r="G630" s="257"/>
    </row>
    <row r="631" spans="1:7" s="244" customFormat="1" ht="14.25">
      <c r="A631" s="261" t="s">
        <v>1096</v>
      </c>
      <c r="B631" s="265" t="s">
        <v>1097</v>
      </c>
      <c r="C631" s="263"/>
      <c r="D631" s="263"/>
      <c r="E631" s="263"/>
      <c r="F631" s="257"/>
      <c r="G631" s="257"/>
    </row>
    <row r="632" spans="1:7" s="244" customFormat="1" ht="14.25">
      <c r="A632" s="258" t="s">
        <v>1098</v>
      </c>
      <c r="B632" s="271" t="s">
        <v>1099</v>
      </c>
      <c r="C632" s="260">
        <f>SUM(C633:C635)</f>
        <v>2310</v>
      </c>
      <c r="D632" s="260">
        <v>1970</v>
      </c>
      <c r="E632" s="260"/>
      <c r="F632" s="257"/>
      <c r="G632" s="257"/>
    </row>
    <row r="633" spans="1:7" s="244" customFormat="1" ht="14.25">
      <c r="A633" s="261" t="s">
        <v>1100</v>
      </c>
      <c r="B633" s="265" t="s">
        <v>1101</v>
      </c>
      <c r="C633" s="263"/>
      <c r="D633" s="263"/>
      <c r="E633" s="263"/>
      <c r="F633" s="257"/>
      <c r="G633" s="257"/>
    </row>
    <row r="634" spans="1:7" s="244" customFormat="1" ht="14.25">
      <c r="A634" s="261" t="s">
        <v>1102</v>
      </c>
      <c r="B634" s="265" t="s">
        <v>1103</v>
      </c>
      <c r="C634" s="263">
        <v>450</v>
      </c>
      <c r="D634" s="263">
        <v>1970</v>
      </c>
      <c r="E634" s="263"/>
      <c r="F634" s="257"/>
      <c r="G634" s="257"/>
    </row>
    <row r="635" spans="1:7" s="244" customFormat="1" ht="14.25">
      <c r="A635" s="261" t="s">
        <v>1104</v>
      </c>
      <c r="B635" s="265" t="s">
        <v>1105</v>
      </c>
      <c r="C635" s="263">
        <v>1860</v>
      </c>
      <c r="D635" s="263"/>
      <c r="E635" s="263"/>
      <c r="F635" s="257"/>
      <c r="G635" s="257"/>
    </row>
    <row r="636" spans="1:7" s="244" customFormat="1" ht="14.25">
      <c r="A636" s="258" t="s">
        <v>1106</v>
      </c>
      <c r="B636" s="271" t="s">
        <v>1107</v>
      </c>
      <c r="C636" s="260"/>
      <c r="D636" s="260"/>
      <c r="E636" s="260"/>
      <c r="F636" s="257"/>
      <c r="G636" s="257"/>
    </row>
    <row r="637" spans="1:7" s="244" customFormat="1" ht="14.25">
      <c r="A637" s="261" t="s">
        <v>1108</v>
      </c>
      <c r="B637" s="265" t="s">
        <v>1109</v>
      </c>
      <c r="C637" s="263"/>
      <c r="D637" s="263"/>
      <c r="E637" s="263"/>
      <c r="F637" s="257"/>
      <c r="G637" s="257"/>
    </row>
    <row r="638" spans="1:7" s="244" customFormat="1" ht="14.25">
      <c r="A638" s="261" t="s">
        <v>1110</v>
      </c>
      <c r="B638" s="265" t="s">
        <v>1111</v>
      </c>
      <c r="C638" s="263"/>
      <c r="D638" s="263"/>
      <c r="E638" s="263"/>
      <c r="F638" s="257"/>
      <c r="G638" s="257"/>
    </row>
    <row r="639" spans="1:7" s="244" customFormat="1" ht="14.25">
      <c r="A639" s="261" t="s">
        <v>1112</v>
      </c>
      <c r="B639" s="265" t="s">
        <v>1113</v>
      </c>
      <c r="C639" s="263"/>
      <c r="D639" s="263"/>
      <c r="E639" s="263"/>
      <c r="F639" s="257"/>
      <c r="G639" s="257"/>
    </row>
    <row r="640" spans="1:7" s="244" customFormat="1" ht="14.25">
      <c r="A640" s="258" t="s">
        <v>1114</v>
      </c>
      <c r="B640" s="285" t="s">
        <v>1115</v>
      </c>
      <c r="C640" s="260">
        <f>SUM(C641:C647)</f>
        <v>629</v>
      </c>
      <c r="D640" s="260">
        <v>775</v>
      </c>
      <c r="E640" s="260">
        <v>1956</v>
      </c>
      <c r="F640" s="257">
        <f t="shared" si="23"/>
        <v>311</v>
      </c>
      <c r="G640" s="257">
        <f t="shared" si="24"/>
        <v>252.4</v>
      </c>
    </row>
    <row r="641" spans="1:7" s="244" customFormat="1" ht="14.25">
      <c r="A641" s="261" t="s">
        <v>1116</v>
      </c>
      <c r="B641" s="265" t="s">
        <v>33</v>
      </c>
      <c r="C641" s="263">
        <v>176</v>
      </c>
      <c r="D641" s="263">
        <v>212</v>
      </c>
      <c r="E641" s="263">
        <v>908</v>
      </c>
      <c r="F641" s="257">
        <f t="shared" si="23"/>
        <v>515.9</v>
      </c>
      <c r="G641" s="257">
        <f t="shared" si="24"/>
        <v>428.3</v>
      </c>
    </row>
    <row r="642" spans="1:7" s="244" customFormat="1" ht="14.25">
      <c r="A642" s="261" t="s">
        <v>1117</v>
      </c>
      <c r="B642" s="265" t="s">
        <v>35</v>
      </c>
      <c r="C642" s="263">
        <v>136</v>
      </c>
      <c r="D642" s="263"/>
      <c r="E642" s="263">
        <v>356</v>
      </c>
      <c r="F642" s="257">
        <f t="shared" si="23"/>
        <v>261.8</v>
      </c>
      <c r="G642" s="257" t="str">
        <f t="shared" si="24"/>
        <v/>
      </c>
    </row>
    <row r="643" spans="1:7" s="244" customFormat="1" ht="14.25">
      <c r="A643" s="261" t="s">
        <v>1118</v>
      </c>
      <c r="B643" s="265" t="s">
        <v>37</v>
      </c>
      <c r="C643" s="263"/>
      <c r="D643" s="263">
        <v>29</v>
      </c>
      <c r="E643" s="263">
        <v>302</v>
      </c>
      <c r="F643" s="257" t="str">
        <f t="shared" si="23"/>
        <v/>
      </c>
      <c r="G643" s="257">
        <f t="shared" si="24"/>
        <v>1041.4000000000001</v>
      </c>
    </row>
    <row r="644" spans="1:7" s="244" customFormat="1" ht="14.25">
      <c r="A644" s="261" t="s">
        <v>1119</v>
      </c>
      <c r="B644" s="265" t="s">
        <v>1120</v>
      </c>
      <c r="C644" s="263">
        <v>10</v>
      </c>
      <c r="D644" s="263">
        <v>40</v>
      </c>
      <c r="E644" s="263">
        <v>30</v>
      </c>
      <c r="F644" s="257">
        <f t="shared" si="23"/>
        <v>300</v>
      </c>
      <c r="G644" s="257">
        <f t="shared" si="24"/>
        <v>75</v>
      </c>
    </row>
    <row r="645" spans="1:7" s="244" customFormat="1" ht="14.25">
      <c r="A645" s="261" t="s">
        <v>1121</v>
      </c>
      <c r="B645" s="265" t="s">
        <v>1122</v>
      </c>
      <c r="C645" s="263"/>
      <c r="D645" s="263"/>
      <c r="E645" s="263"/>
      <c r="F645" s="257" t="str">
        <f t="shared" si="23"/>
        <v/>
      </c>
      <c r="G645" s="257" t="str">
        <f t="shared" si="24"/>
        <v/>
      </c>
    </row>
    <row r="646" spans="1:7" s="244" customFormat="1" ht="14.25">
      <c r="A646" s="261" t="s">
        <v>1123</v>
      </c>
      <c r="B646" s="265" t="s">
        <v>51</v>
      </c>
      <c r="C646" s="263">
        <v>20</v>
      </c>
      <c r="D646" s="263"/>
      <c r="E646" s="263">
        <v>10</v>
      </c>
      <c r="F646" s="257">
        <f t="shared" si="23"/>
        <v>50</v>
      </c>
      <c r="G646" s="257" t="str">
        <f t="shared" si="24"/>
        <v/>
      </c>
    </row>
    <row r="647" spans="1:7" s="244" customFormat="1" ht="14.25">
      <c r="A647" s="261" t="s">
        <v>1124</v>
      </c>
      <c r="B647" s="265" t="s">
        <v>1125</v>
      </c>
      <c r="C647" s="263">
        <v>287</v>
      </c>
      <c r="D647" s="263">
        <v>494</v>
      </c>
      <c r="E647" s="263">
        <v>350</v>
      </c>
      <c r="F647" s="257">
        <f t="shared" si="23"/>
        <v>122</v>
      </c>
      <c r="G647" s="257">
        <f t="shared" si="24"/>
        <v>70.900000000000006</v>
      </c>
    </row>
    <row r="648" spans="1:7" s="244" customFormat="1" ht="14.25">
      <c r="A648" s="258" t="s">
        <v>1126</v>
      </c>
      <c r="B648" s="271" t="s">
        <v>1127</v>
      </c>
      <c r="C648" s="260"/>
      <c r="D648" s="260"/>
      <c r="E648" s="260"/>
      <c r="F648" s="257" t="str">
        <f t="shared" si="23"/>
        <v/>
      </c>
      <c r="G648" s="257" t="str">
        <f t="shared" si="24"/>
        <v/>
      </c>
    </row>
    <row r="649" spans="1:7" s="244" customFormat="1" ht="14.25">
      <c r="A649" s="261" t="s">
        <v>1128</v>
      </c>
      <c r="B649" s="265" t="s">
        <v>1129</v>
      </c>
      <c r="C649" s="263"/>
      <c r="D649" s="263"/>
      <c r="E649" s="263"/>
      <c r="F649" s="257" t="str">
        <f t="shared" si="23"/>
        <v/>
      </c>
      <c r="G649" s="257" t="str">
        <f t="shared" si="24"/>
        <v/>
      </c>
    </row>
    <row r="650" spans="1:7" s="244" customFormat="1" ht="14.25">
      <c r="A650" s="261" t="s">
        <v>1130</v>
      </c>
      <c r="B650" s="265" t="s">
        <v>1131</v>
      </c>
      <c r="C650" s="263"/>
      <c r="D650" s="263"/>
      <c r="E650" s="263"/>
      <c r="F650" s="257" t="str">
        <f t="shared" si="23"/>
        <v/>
      </c>
      <c r="G650" s="257" t="str">
        <f t="shared" si="24"/>
        <v/>
      </c>
    </row>
    <row r="651" spans="1:7" s="244" customFormat="1" ht="14.25">
      <c r="A651" s="258" t="s">
        <v>1132</v>
      </c>
      <c r="B651" s="271" t="s">
        <v>1133</v>
      </c>
      <c r="C651" s="260">
        <f>SUM(C652)</f>
        <v>200</v>
      </c>
      <c r="D651" s="260">
        <v>1529</v>
      </c>
      <c r="E651" s="260">
        <v>275</v>
      </c>
      <c r="F651" s="257">
        <f t="shared" si="23"/>
        <v>137.5</v>
      </c>
      <c r="G651" s="257">
        <f t="shared" si="24"/>
        <v>18</v>
      </c>
    </row>
    <row r="652" spans="1:7" s="244" customFormat="1" ht="14.25">
      <c r="A652" s="261" t="s">
        <v>1134</v>
      </c>
      <c r="B652" s="265" t="s">
        <v>1135</v>
      </c>
      <c r="C652" s="263">
        <v>200</v>
      </c>
      <c r="D652" s="263">
        <v>1529</v>
      </c>
      <c r="E652" s="263">
        <v>275</v>
      </c>
      <c r="F652" s="257">
        <f t="shared" ref="F652:F714" si="25">IF(C652=0,"",ROUND(E652/C652*100,1))</f>
        <v>137.5</v>
      </c>
      <c r="G652" s="257">
        <f t="shared" ref="G652:G715" si="26">IF(D652=0,"",ROUND(E652/D652*100,1))</f>
        <v>18</v>
      </c>
    </row>
    <row r="653" spans="1:7" s="244" customFormat="1" ht="14.25">
      <c r="A653" s="255" t="s">
        <v>1136</v>
      </c>
      <c r="B653" s="256" t="s">
        <v>1137</v>
      </c>
      <c r="C653" s="283">
        <f>SUM(C654,C659,C674,C678,C690,C693,C697,C702,C706,C710,C713,C722,C724)</f>
        <v>30175</v>
      </c>
      <c r="D653" s="283">
        <v>25862</v>
      </c>
      <c r="E653" s="283">
        <f>E654+E659+E674+E678+E690+E693+E697+E702+E706+E710+E713+E722+E724</f>
        <v>27551.45</v>
      </c>
      <c r="F653" s="257">
        <f t="shared" si="25"/>
        <v>91.3</v>
      </c>
      <c r="G653" s="257">
        <f t="shared" si="26"/>
        <v>106.5</v>
      </c>
    </row>
    <row r="654" spans="1:7" s="244" customFormat="1" ht="14.25">
      <c r="A654" s="258" t="s">
        <v>1138</v>
      </c>
      <c r="B654" s="271" t="s">
        <v>1139</v>
      </c>
      <c r="C654" s="260">
        <f>SUM(C655:C658)</f>
        <v>2932</v>
      </c>
      <c r="D654" s="260">
        <v>2007</v>
      </c>
      <c r="E654" s="260">
        <v>10502.45</v>
      </c>
      <c r="F654" s="257">
        <f t="shared" si="25"/>
        <v>358.2</v>
      </c>
      <c r="G654" s="257">
        <f t="shared" si="26"/>
        <v>523.29999999999995</v>
      </c>
    </row>
    <row r="655" spans="1:7" s="244" customFormat="1" ht="14.25">
      <c r="A655" s="261" t="s">
        <v>1140</v>
      </c>
      <c r="B655" s="265" t="s">
        <v>33</v>
      </c>
      <c r="C655" s="263">
        <v>897</v>
      </c>
      <c r="D655" s="263">
        <v>460</v>
      </c>
      <c r="E655" s="263">
        <v>1189</v>
      </c>
      <c r="F655" s="257">
        <f t="shared" si="25"/>
        <v>132.6</v>
      </c>
      <c r="G655" s="257">
        <f t="shared" si="26"/>
        <v>258.5</v>
      </c>
    </row>
    <row r="656" spans="1:7" s="244" customFormat="1" ht="14.25">
      <c r="A656" s="261" t="s">
        <v>1141</v>
      </c>
      <c r="B656" s="265" t="s">
        <v>35</v>
      </c>
      <c r="C656" s="263">
        <v>156</v>
      </c>
      <c r="D656" s="263">
        <v>640</v>
      </c>
      <c r="E656" s="263">
        <v>3325</v>
      </c>
      <c r="F656" s="257">
        <f t="shared" si="25"/>
        <v>2131.4</v>
      </c>
      <c r="G656" s="257">
        <f t="shared" si="26"/>
        <v>519.5</v>
      </c>
    </row>
    <row r="657" spans="1:7" s="244" customFormat="1" ht="14.25">
      <c r="A657" s="261" t="s">
        <v>1142</v>
      </c>
      <c r="B657" s="265" t="s">
        <v>37</v>
      </c>
      <c r="C657" s="263"/>
      <c r="D657" s="263">
        <v>6</v>
      </c>
      <c r="E657" s="263">
        <v>20</v>
      </c>
      <c r="F657" s="257" t="str">
        <f t="shared" si="25"/>
        <v/>
      </c>
      <c r="G657" s="257">
        <f t="shared" si="26"/>
        <v>333.3</v>
      </c>
    </row>
    <row r="658" spans="1:7" s="244" customFormat="1" ht="14.25">
      <c r="A658" s="261" t="s">
        <v>1143</v>
      </c>
      <c r="B658" s="265" t="s">
        <v>1144</v>
      </c>
      <c r="C658" s="263">
        <v>1879</v>
      </c>
      <c r="D658" s="263">
        <v>901</v>
      </c>
      <c r="E658" s="263">
        <v>5968</v>
      </c>
      <c r="F658" s="257">
        <f t="shared" si="25"/>
        <v>317.60000000000002</v>
      </c>
      <c r="G658" s="257">
        <f t="shared" si="26"/>
        <v>662.4</v>
      </c>
    </row>
    <row r="659" spans="1:7" s="244" customFormat="1" ht="14.25">
      <c r="A659" s="258" t="s">
        <v>1145</v>
      </c>
      <c r="B659" s="271" t="s">
        <v>1146</v>
      </c>
      <c r="C659" s="260">
        <f>SUM(C660:C673)</f>
        <v>1500</v>
      </c>
      <c r="D659" s="260">
        <v>1453</v>
      </c>
      <c r="E659" s="260">
        <v>1239</v>
      </c>
      <c r="F659" s="257">
        <f t="shared" si="25"/>
        <v>82.6</v>
      </c>
      <c r="G659" s="257">
        <f t="shared" si="26"/>
        <v>85.3</v>
      </c>
    </row>
    <row r="660" spans="1:7" s="244" customFormat="1" ht="14.25">
      <c r="A660" s="261" t="s">
        <v>1147</v>
      </c>
      <c r="B660" s="265" t="s">
        <v>1148</v>
      </c>
      <c r="C660" s="263">
        <v>150</v>
      </c>
      <c r="D660" s="263">
        <v>545</v>
      </c>
      <c r="E660" s="263">
        <v>298</v>
      </c>
      <c r="F660" s="257">
        <f t="shared" si="25"/>
        <v>198.7</v>
      </c>
      <c r="G660" s="257">
        <f t="shared" si="26"/>
        <v>54.7</v>
      </c>
    </row>
    <row r="661" spans="1:7" s="244" customFormat="1" ht="14.25">
      <c r="A661" s="261" t="s">
        <v>1149</v>
      </c>
      <c r="B661" s="265" t="s">
        <v>1150</v>
      </c>
      <c r="C661" s="263">
        <v>400</v>
      </c>
      <c r="D661" s="263"/>
      <c r="E661" s="263"/>
      <c r="F661" s="257"/>
      <c r="G661" s="257" t="str">
        <f t="shared" si="26"/>
        <v/>
      </c>
    </row>
    <row r="662" spans="1:7" s="244" customFormat="1" ht="14.25">
      <c r="A662" s="261" t="s">
        <v>1151</v>
      </c>
      <c r="B662" s="265" t="s">
        <v>1152</v>
      </c>
      <c r="C662" s="263"/>
      <c r="D662" s="263"/>
      <c r="E662" s="263"/>
      <c r="F662" s="257" t="str">
        <f t="shared" si="25"/>
        <v/>
      </c>
      <c r="G662" s="257" t="str">
        <f t="shared" si="26"/>
        <v/>
      </c>
    </row>
    <row r="663" spans="1:7" s="244" customFormat="1" ht="14.25">
      <c r="A663" s="261" t="s">
        <v>1153</v>
      </c>
      <c r="B663" s="265" t="s">
        <v>1154</v>
      </c>
      <c r="C663" s="263"/>
      <c r="D663" s="263"/>
      <c r="E663" s="263"/>
      <c r="F663" s="257" t="str">
        <f t="shared" si="25"/>
        <v/>
      </c>
      <c r="G663" s="257" t="str">
        <f t="shared" si="26"/>
        <v/>
      </c>
    </row>
    <row r="664" spans="1:7" s="244" customFormat="1" ht="14.25">
      <c r="A664" s="261" t="s">
        <v>1155</v>
      </c>
      <c r="B664" s="265" t="s">
        <v>1156</v>
      </c>
      <c r="C664" s="263"/>
      <c r="D664" s="263"/>
      <c r="E664" s="263"/>
      <c r="F664" s="257" t="str">
        <f t="shared" si="25"/>
        <v/>
      </c>
      <c r="G664" s="257" t="str">
        <f t="shared" si="26"/>
        <v/>
      </c>
    </row>
    <row r="665" spans="1:7" s="244" customFormat="1" ht="14.25">
      <c r="A665" s="261" t="s">
        <v>1157</v>
      </c>
      <c r="B665" s="265" t="s">
        <v>1158</v>
      </c>
      <c r="C665" s="263">
        <v>150</v>
      </c>
      <c r="D665" s="263"/>
      <c r="E665" s="263">
        <v>832</v>
      </c>
      <c r="F665" s="257">
        <f t="shared" si="25"/>
        <v>554.70000000000005</v>
      </c>
      <c r="G665" s="257" t="str">
        <f t="shared" si="26"/>
        <v/>
      </c>
    </row>
    <row r="666" spans="1:7" s="244" customFormat="1" ht="14.25">
      <c r="A666" s="261" t="s">
        <v>1159</v>
      </c>
      <c r="B666" s="265" t="s">
        <v>1160</v>
      </c>
      <c r="C666" s="263"/>
      <c r="D666" s="263"/>
      <c r="E666" s="263"/>
      <c r="F666" s="257" t="str">
        <f t="shared" si="25"/>
        <v/>
      </c>
      <c r="G666" s="257" t="str">
        <f t="shared" si="26"/>
        <v/>
      </c>
    </row>
    <row r="667" spans="1:7" s="244" customFormat="1" ht="14.25">
      <c r="A667" s="261" t="s">
        <v>1161</v>
      </c>
      <c r="B667" s="265" t="s">
        <v>1162</v>
      </c>
      <c r="C667" s="263"/>
      <c r="D667" s="263"/>
      <c r="E667" s="263"/>
      <c r="F667" s="257" t="str">
        <f t="shared" si="25"/>
        <v/>
      </c>
      <c r="G667" s="257" t="str">
        <f t="shared" si="26"/>
        <v/>
      </c>
    </row>
    <row r="668" spans="1:7" s="244" customFormat="1" ht="14.25">
      <c r="A668" s="261" t="s">
        <v>1163</v>
      </c>
      <c r="B668" s="265" t="s">
        <v>1164</v>
      </c>
      <c r="C668" s="263"/>
      <c r="D668" s="263"/>
      <c r="E668" s="263"/>
      <c r="F668" s="257" t="str">
        <f t="shared" si="25"/>
        <v/>
      </c>
      <c r="G668" s="257" t="str">
        <f t="shared" si="26"/>
        <v/>
      </c>
    </row>
    <row r="669" spans="1:7" s="244" customFormat="1" ht="14.25">
      <c r="A669" s="261" t="s">
        <v>1165</v>
      </c>
      <c r="B669" s="265" t="s">
        <v>1166</v>
      </c>
      <c r="C669" s="263"/>
      <c r="D669" s="263"/>
      <c r="E669" s="263"/>
      <c r="F669" s="257" t="str">
        <f t="shared" si="25"/>
        <v/>
      </c>
      <c r="G669" s="257" t="str">
        <f t="shared" si="26"/>
        <v/>
      </c>
    </row>
    <row r="670" spans="1:7" s="244" customFormat="1" ht="14.25">
      <c r="A670" s="261" t="s">
        <v>1167</v>
      </c>
      <c r="B670" s="265" t="s">
        <v>1168</v>
      </c>
      <c r="C670" s="263"/>
      <c r="D670" s="263"/>
      <c r="E670" s="263"/>
      <c r="F670" s="257" t="str">
        <f t="shared" si="25"/>
        <v/>
      </c>
      <c r="G670" s="257" t="str">
        <f t="shared" si="26"/>
        <v/>
      </c>
    </row>
    <row r="671" spans="1:7" s="244" customFormat="1" ht="14.25">
      <c r="A671" s="261" t="s">
        <v>1169</v>
      </c>
      <c r="B671" s="265" t="s">
        <v>1170</v>
      </c>
      <c r="C671" s="263"/>
      <c r="D671" s="263"/>
      <c r="E671" s="263"/>
      <c r="F671" s="257" t="str">
        <f t="shared" si="25"/>
        <v/>
      </c>
      <c r="G671" s="257" t="str">
        <f t="shared" si="26"/>
        <v/>
      </c>
    </row>
    <row r="672" spans="1:7" s="244" customFormat="1" ht="14.25">
      <c r="A672" s="261" t="s">
        <v>1171</v>
      </c>
      <c r="B672" s="265" t="s">
        <v>1172</v>
      </c>
      <c r="C672" s="263"/>
      <c r="D672" s="263"/>
      <c r="E672" s="263"/>
      <c r="F672" s="257" t="str">
        <f t="shared" si="25"/>
        <v/>
      </c>
      <c r="G672" s="257" t="str">
        <f t="shared" si="26"/>
        <v/>
      </c>
    </row>
    <row r="673" spans="1:7" s="244" customFormat="1" ht="14.25">
      <c r="A673" s="261" t="s">
        <v>1173</v>
      </c>
      <c r="B673" s="265" t="s">
        <v>1174</v>
      </c>
      <c r="C673" s="263">
        <v>800</v>
      </c>
      <c r="D673" s="263">
        <v>908</v>
      </c>
      <c r="E673" s="263">
        <v>109</v>
      </c>
      <c r="F673" s="257">
        <f t="shared" si="25"/>
        <v>13.6</v>
      </c>
      <c r="G673" s="257">
        <f t="shared" si="26"/>
        <v>12</v>
      </c>
    </row>
    <row r="674" spans="1:7" s="244" customFormat="1" ht="14.25">
      <c r="A674" s="258" t="s">
        <v>1175</v>
      </c>
      <c r="B674" s="271" t="s">
        <v>1176</v>
      </c>
      <c r="C674" s="260">
        <f>SUM(C675:C677)</f>
        <v>1032</v>
      </c>
      <c r="D674" s="260">
        <v>743</v>
      </c>
      <c r="E674" s="260">
        <v>207</v>
      </c>
      <c r="F674" s="257">
        <f t="shared" si="25"/>
        <v>20.100000000000001</v>
      </c>
      <c r="G674" s="257">
        <f t="shared" si="26"/>
        <v>27.9</v>
      </c>
    </row>
    <row r="675" spans="1:7" s="244" customFormat="1" ht="14.25">
      <c r="A675" s="261" t="s">
        <v>1177</v>
      </c>
      <c r="B675" s="265" t="s">
        <v>1178</v>
      </c>
      <c r="C675" s="263"/>
      <c r="D675" s="263"/>
      <c r="E675" s="263"/>
      <c r="F675" s="257" t="str">
        <f t="shared" si="25"/>
        <v/>
      </c>
      <c r="G675" s="257" t="str">
        <f t="shared" si="26"/>
        <v/>
      </c>
    </row>
    <row r="676" spans="1:7" s="244" customFormat="1" ht="14.25">
      <c r="A676" s="261" t="s">
        <v>1179</v>
      </c>
      <c r="B676" s="265" t="s">
        <v>1180</v>
      </c>
      <c r="C676" s="263">
        <v>600</v>
      </c>
      <c r="D676" s="263">
        <v>173</v>
      </c>
      <c r="E676" s="263">
        <v>207</v>
      </c>
      <c r="F676" s="257">
        <f t="shared" si="25"/>
        <v>34.5</v>
      </c>
      <c r="G676" s="257">
        <f t="shared" si="26"/>
        <v>119.7</v>
      </c>
    </row>
    <row r="677" spans="1:7" s="244" customFormat="1" ht="14.25">
      <c r="A677" s="261" t="s">
        <v>1181</v>
      </c>
      <c r="B677" s="265" t="s">
        <v>1182</v>
      </c>
      <c r="C677" s="263">
        <v>432</v>
      </c>
      <c r="D677" s="263">
        <v>570</v>
      </c>
      <c r="E677" s="263"/>
      <c r="F677" s="257">
        <f t="shared" si="25"/>
        <v>0</v>
      </c>
      <c r="G677" s="257">
        <f t="shared" si="26"/>
        <v>0</v>
      </c>
    </row>
    <row r="678" spans="1:7" s="244" customFormat="1" ht="14.25">
      <c r="A678" s="258" t="s">
        <v>1183</v>
      </c>
      <c r="B678" s="271" t="s">
        <v>1184</v>
      </c>
      <c r="C678" s="260">
        <f>SUM(C679:C689)</f>
        <v>11406</v>
      </c>
      <c r="D678" s="260">
        <v>7464</v>
      </c>
      <c r="E678" s="260">
        <v>5970</v>
      </c>
      <c r="F678" s="257">
        <f t="shared" si="25"/>
        <v>52.3</v>
      </c>
      <c r="G678" s="257">
        <f t="shared" si="26"/>
        <v>80</v>
      </c>
    </row>
    <row r="679" spans="1:7" s="244" customFormat="1" ht="14.25">
      <c r="A679" s="261" t="s">
        <v>1185</v>
      </c>
      <c r="B679" s="265" t="s">
        <v>1186</v>
      </c>
      <c r="C679" s="263">
        <v>1096</v>
      </c>
      <c r="D679" s="263">
        <v>826</v>
      </c>
      <c r="E679" s="263">
        <v>1436</v>
      </c>
      <c r="F679" s="257">
        <f t="shared" si="25"/>
        <v>131</v>
      </c>
      <c r="G679" s="257">
        <f t="shared" si="26"/>
        <v>173.8</v>
      </c>
    </row>
    <row r="680" spans="1:7" s="244" customFormat="1" ht="14.25">
      <c r="A680" s="261" t="s">
        <v>1187</v>
      </c>
      <c r="B680" s="265" t="s">
        <v>1188</v>
      </c>
      <c r="C680" s="263">
        <v>243</v>
      </c>
      <c r="D680" s="263">
        <v>336</v>
      </c>
      <c r="E680" s="263">
        <v>3521</v>
      </c>
      <c r="F680" s="257">
        <f t="shared" si="25"/>
        <v>1449</v>
      </c>
      <c r="G680" s="257">
        <f t="shared" si="26"/>
        <v>1047.9000000000001</v>
      </c>
    </row>
    <row r="681" spans="1:7" s="244" customFormat="1" ht="14.25">
      <c r="A681" s="261" t="s">
        <v>1189</v>
      </c>
      <c r="B681" s="265" t="s">
        <v>1190</v>
      </c>
      <c r="C681" s="263">
        <v>674</v>
      </c>
      <c r="D681" s="263">
        <v>670</v>
      </c>
      <c r="E681" s="263">
        <v>723</v>
      </c>
      <c r="F681" s="257">
        <f t="shared" si="25"/>
        <v>107.3</v>
      </c>
      <c r="G681" s="257">
        <f t="shared" si="26"/>
        <v>107.9</v>
      </c>
    </row>
    <row r="682" spans="1:7" s="244" customFormat="1" ht="14.25">
      <c r="A682" s="261" t="s">
        <v>1191</v>
      </c>
      <c r="B682" s="265" t="s">
        <v>1192</v>
      </c>
      <c r="C682" s="263"/>
      <c r="D682" s="263"/>
      <c r="E682" s="263"/>
      <c r="F682" s="257" t="str">
        <f t="shared" si="25"/>
        <v/>
      </c>
      <c r="G682" s="257" t="str">
        <f t="shared" si="26"/>
        <v/>
      </c>
    </row>
    <row r="683" spans="1:7" s="244" customFormat="1" ht="14.25">
      <c r="A683" s="261" t="s">
        <v>1193</v>
      </c>
      <c r="B683" s="265" t="s">
        <v>1194</v>
      </c>
      <c r="C683" s="263"/>
      <c r="D683" s="263"/>
      <c r="E683" s="263"/>
      <c r="F683" s="257" t="str">
        <f t="shared" si="25"/>
        <v/>
      </c>
      <c r="G683" s="257" t="str">
        <f t="shared" si="26"/>
        <v/>
      </c>
    </row>
    <row r="684" spans="1:7" s="244" customFormat="1" ht="14.25">
      <c r="A684" s="261" t="s">
        <v>1195</v>
      </c>
      <c r="B684" s="265" t="s">
        <v>1196</v>
      </c>
      <c r="C684" s="263"/>
      <c r="D684" s="263"/>
      <c r="E684" s="263"/>
      <c r="F684" s="257" t="str">
        <f t="shared" si="25"/>
        <v/>
      </c>
      <c r="G684" s="257" t="str">
        <f t="shared" si="26"/>
        <v/>
      </c>
    </row>
    <row r="685" spans="1:7" s="244" customFormat="1" ht="14.25">
      <c r="A685" s="261" t="s">
        <v>1197</v>
      </c>
      <c r="B685" s="265" t="s">
        <v>1198</v>
      </c>
      <c r="C685" s="263"/>
      <c r="D685" s="263"/>
      <c r="E685" s="263"/>
      <c r="F685" s="257" t="str">
        <f t="shared" si="25"/>
        <v/>
      </c>
      <c r="G685" s="257" t="str">
        <f t="shared" si="26"/>
        <v/>
      </c>
    </row>
    <row r="686" spans="1:7" s="244" customFormat="1" ht="14.25">
      <c r="A686" s="261" t="s">
        <v>1199</v>
      </c>
      <c r="B686" s="265" t="s">
        <v>1200</v>
      </c>
      <c r="C686" s="263">
        <v>4463</v>
      </c>
      <c r="D686" s="263">
        <v>4349</v>
      </c>
      <c r="E686" s="263">
        <v>290</v>
      </c>
      <c r="F686" s="257">
        <f t="shared" si="25"/>
        <v>6.5</v>
      </c>
      <c r="G686" s="257">
        <f t="shared" si="26"/>
        <v>6.7</v>
      </c>
    </row>
    <row r="687" spans="1:7" s="244" customFormat="1" ht="14.25">
      <c r="A687" s="261" t="s">
        <v>1201</v>
      </c>
      <c r="B687" s="265" t="s">
        <v>1202</v>
      </c>
      <c r="C687" s="263"/>
      <c r="D687" s="263">
        <v>338</v>
      </c>
      <c r="E687" s="263"/>
      <c r="F687" s="257"/>
      <c r="G687" s="257"/>
    </row>
    <row r="688" spans="1:7" s="244" customFormat="1" ht="14.25">
      <c r="A688" s="261" t="s">
        <v>1203</v>
      </c>
      <c r="B688" s="265" t="s">
        <v>1204</v>
      </c>
      <c r="C688" s="263">
        <v>4230</v>
      </c>
      <c r="D688" s="263">
        <v>559</v>
      </c>
      <c r="E688" s="263"/>
      <c r="F688" s="257"/>
      <c r="G688" s="257"/>
    </row>
    <row r="689" spans="1:7" s="244" customFormat="1" ht="14.25">
      <c r="A689" s="261" t="s">
        <v>1205</v>
      </c>
      <c r="B689" s="265" t="s">
        <v>1206</v>
      </c>
      <c r="C689" s="263">
        <v>700</v>
      </c>
      <c r="D689" s="263">
        <v>386</v>
      </c>
      <c r="E689" s="263"/>
      <c r="F689" s="257"/>
      <c r="G689" s="257"/>
    </row>
    <row r="690" spans="1:7" s="244" customFormat="1" ht="14.25">
      <c r="A690" s="258" t="s">
        <v>1207</v>
      </c>
      <c r="B690" s="271" t="s">
        <v>1208</v>
      </c>
      <c r="C690" s="260">
        <f>SUM(C691:C692)</f>
        <v>15</v>
      </c>
      <c r="D690" s="260">
        <v>218</v>
      </c>
      <c r="E690" s="260"/>
      <c r="F690" s="257"/>
      <c r="G690" s="257"/>
    </row>
    <row r="691" spans="1:7" s="244" customFormat="1" ht="14.25">
      <c r="A691" s="261" t="s">
        <v>1209</v>
      </c>
      <c r="B691" s="265" t="s">
        <v>1210</v>
      </c>
      <c r="C691" s="263"/>
      <c r="D691" s="263">
        <v>145</v>
      </c>
      <c r="E691" s="263"/>
      <c r="F691" s="257"/>
      <c r="G691" s="257"/>
    </row>
    <row r="692" spans="1:7" s="244" customFormat="1" ht="14.25">
      <c r="A692" s="261" t="s">
        <v>1211</v>
      </c>
      <c r="B692" s="265" t="s">
        <v>1212</v>
      </c>
      <c r="C692" s="263">
        <v>15</v>
      </c>
      <c r="D692" s="263">
        <v>73</v>
      </c>
      <c r="E692" s="263"/>
      <c r="F692" s="257"/>
      <c r="G692" s="257"/>
    </row>
    <row r="693" spans="1:7" s="244" customFormat="1" ht="14.25">
      <c r="A693" s="258" t="s">
        <v>1213</v>
      </c>
      <c r="B693" s="271" t="s">
        <v>1214</v>
      </c>
      <c r="C693" s="260">
        <f>SUM(C694:C696)</f>
        <v>1278</v>
      </c>
      <c r="D693" s="260">
        <v>1316</v>
      </c>
      <c r="E693" s="260">
        <v>284</v>
      </c>
      <c r="F693" s="257">
        <f t="shared" si="25"/>
        <v>22.2</v>
      </c>
      <c r="G693" s="257">
        <f t="shared" si="26"/>
        <v>21.6</v>
      </c>
    </row>
    <row r="694" spans="1:7" s="244" customFormat="1" ht="14.25">
      <c r="A694" s="261" t="s">
        <v>1215</v>
      </c>
      <c r="B694" s="265" t="s">
        <v>1216</v>
      </c>
      <c r="C694" s="263">
        <v>705</v>
      </c>
      <c r="D694" s="263">
        <v>245</v>
      </c>
      <c r="E694" s="263">
        <v>284</v>
      </c>
      <c r="F694" s="257">
        <f t="shared" si="25"/>
        <v>40.299999999999997</v>
      </c>
      <c r="G694" s="257">
        <f t="shared" si="26"/>
        <v>115.9</v>
      </c>
    </row>
    <row r="695" spans="1:7" s="244" customFormat="1" ht="14.25">
      <c r="A695" s="261" t="s">
        <v>1217</v>
      </c>
      <c r="B695" s="265" t="s">
        <v>1218</v>
      </c>
      <c r="C695" s="263"/>
      <c r="D695" s="263">
        <v>992</v>
      </c>
      <c r="E695" s="263"/>
      <c r="F695" s="257"/>
      <c r="G695" s="257"/>
    </row>
    <row r="696" spans="1:7" s="244" customFormat="1" ht="14.25">
      <c r="A696" s="261" t="s">
        <v>1219</v>
      </c>
      <c r="B696" s="265" t="s">
        <v>1220</v>
      </c>
      <c r="C696" s="263">
        <v>573</v>
      </c>
      <c r="D696" s="263">
        <v>79</v>
      </c>
      <c r="E696" s="263"/>
      <c r="F696" s="257"/>
      <c r="G696" s="257"/>
    </row>
    <row r="697" spans="1:7" s="244" customFormat="1" ht="14.25">
      <c r="A697" s="258" t="s">
        <v>1221</v>
      </c>
      <c r="B697" s="271" t="s">
        <v>1222</v>
      </c>
      <c r="C697" s="260">
        <f>SUM(C698:C701)</f>
        <v>5568</v>
      </c>
      <c r="D697" s="260">
        <v>5520</v>
      </c>
      <c r="E697" s="260"/>
      <c r="F697" s="257"/>
      <c r="G697" s="257"/>
    </row>
    <row r="698" spans="1:7" s="244" customFormat="1" ht="14.25">
      <c r="A698" s="261" t="s">
        <v>1223</v>
      </c>
      <c r="B698" s="265" t="s">
        <v>1224</v>
      </c>
      <c r="C698" s="263">
        <v>2200</v>
      </c>
      <c r="D698" s="263">
        <v>1710</v>
      </c>
      <c r="E698" s="263"/>
      <c r="F698" s="257"/>
      <c r="G698" s="257"/>
    </row>
    <row r="699" spans="1:7" s="244" customFormat="1" ht="14.25">
      <c r="A699" s="261" t="s">
        <v>1225</v>
      </c>
      <c r="B699" s="265" t="s">
        <v>1226</v>
      </c>
      <c r="C699" s="263">
        <v>3368</v>
      </c>
      <c r="D699" s="263">
        <v>2840</v>
      </c>
      <c r="E699" s="263"/>
      <c r="F699" s="257"/>
      <c r="G699" s="257"/>
    </row>
    <row r="700" spans="1:7" s="244" customFormat="1" ht="14.25">
      <c r="A700" s="261" t="s">
        <v>1227</v>
      </c>
      <c r="B700" s="265" t="s">
        <v>1228</v>
      </c>
      <c r="C700" s="263"/>
      <c r="D700" s="263"/>
      <c r="E700" s="263"/>
      <c r="F700" s="257"/>
      <c r="G700" s="257"/>
    </row>
    <row r="701" spans="1:7" s="244" customFormat="1" ht="14.25">
      <c r="A701" s="261" t="s">
        <v>1229</v>
      </c>
      <c r="B701" s="265" t="s">
        <v>1230</v>
      </c>
      <c r="C701" s="263"/>
      <c r="D701" s="263">
        <v>970</v>
      </c>
      <c r="E701" s="263"/>
      <c r="F701" s="257"/>
      <c r="G701" s="257"/>
    </row>
    <row r="702" spans="1:7" s="244" customFormat="1" ht="14.25">
      <c r="A702" s="258" t="s">
        <v>1231</v>
      </c>
      <c r="B702" s="271" t="s">
        <v>1232</v>
      </c>
      <c r="C702" s="260">
        <f>SUM(C703:C705)</f>
        <v>3121</v>
      </c>
      <c r="D702" s="260">
        <v>2745</v>
      </c>
      <c r="E702" s="260"/>
      <c r="F702" s="257"/>
      <c r="G702" s="257"/>
    </row>
    <row r="703" spans="1:7" s="244" customFormat="1" ht="14.25">
      <c r="A703" s="261" t="s">
        <v>1233</v>
      </c>
      <c r="B703" s="265" t="s">
        <v>1234</v>
      </c>
      <c r="C703" s="263"/>
      <c r="D703" s="263"/>
      <c r="E703" s="263"/>
      <c r="F703" s="257"/>
      <c r="G703" s="257"/>
    </row>
    <row r="704" spans="1:7" s="244" customFormat="1" ht="14.25">
      <c r="A704" s="261" t="s">
        <v>1235</v>
      </c>
      <c r="B704" s="265" t="s">
        <v>1236</v>
      </c>
      <c r="C704" s="263">
        <v>2760</v>
      </c>
      <c r="D704" s="263">
        <v>2745</v>
      </c>
      <c r="E704" s="263"/>
      <c r="F704" s="257"/>
      <c r="G704" s="257"/>
    </row>
    <row r="705" spans="1:7" s="244" customFormat="1" ht="14.25">
      <c r="A705" s="261" t="s">
        <v>1237</v>
      </c>
      <c r="B705" s="265" t="s">
        <v>1238</v>
      </c>
      <c r="C705" s="263">
        <v>361</v>
      </c>
      <c r="D705" s="263"/>
      <c r="E705" s="263"/>
      <c r="F705" s="257"/>
      <c r="G705" s="257"/>
    </row>
    <row r="706" spans="1:7" s="244" customFormat="1" ht="14.25">
      <c r="A706" s="258" t="s">
        <v>1239</v>
      </c>
      <c r="B706" s="271" t="s">
        <v>1240</v>
      </c>
      <c r="C706" s="260">
        <f>SUM(C707:C709)</f>
        <v>2100</v>
      </c>
      <c r="D706" s="260">
        <v>3411</v>
      </c>
      <c r="E706" s="260">
        <v>2430</v>
      </c>
      <c r="F706" s="257">
        <f t="shared" si="25"/>
        <v>115.7</v>
      </c>
      <c r="G706" s="257">
        <f t="shared" si="26"/>
        <v>71.2</v>
      </c>
    </row>
    <row r="707" spans="1:7" s="244" customFormat="1" ht="14.25">
      <c r="A707" s="261" t="s">
        <v>1241</v>
      </c>
      <c r="B707" s="265" t="s">
        <v>1242</v>
      </c>
      <c r="C707" s="263">
        <v>2100</v>
      </c>
      <c r="D707" s="263">
        <v>3411</v>
      </c>
      <c r="E707" s="263">
        <v>2430</v>
      </c>
      <c r="F707" s="257">
        <f t="shared" si="25"/>
        <v>115.7</v>
      </c>
      <c r="G707" s="257">
        <f t="shared" si="26"/>
        <v>71.2</v>
      </c>
    </row>
    <row r="708" spans="1:7" s="244" customFormat="1" ht="14.25">
      <c r="A708" s="261" t="s">
        <v>1243</v>
      </c>
      <c r="B708" s="265" t="s">
        <v>1244</v>
      </c>
      <c r="C708" s="263"/>
      <c r="D708" s="263"/>
      <c r="E708" s="263"/>
      <c r="F708" s="257" t="str">
        <f t="shared" si="25"/>
        <v/>
      </c>
      <c r="G708" s="257" t="str">
        <f t="shared" si="26"/>
        <v/>
      </c>
    </row>
    <row r="709" spans="1:7" s="244" customFormat="1" ht="14.25">
      <c r="A709" s="261" t="s">
        <v>1245</v>
      </c>
      <c r="B709" s="265" t="s">
        <v>1246</v>
      </c>
      <c r="C709" s="263"/>
      <c r="D709" s="263"/>
      <c r="E709" s="263"/>
      <c r="F709" s="257" t="str">
        <f t="shared" si="25"/>
        <v/>
      </c>
      <c r="G709" s="257" t="str">
        <f t="shared" si="26"/>
        <v/>
      </c>
    </row>
    <row r="710" spans="1:7" s="244" customFormat="1" ht="14.25">
      <c r="A710" s="258" t="s">
        <v>1247</v>
      </c>
      <c r="B710" s="271" t="s">
        <v>1248</v>
      </c>
      <c r="C710" s="260">
        <f>SUM(C711:C712)</f>
        <v>86</v>
      </c>
      <c r="D710" s="260">
        <v>161</v>
      </c>
      <c r="E710" s="260">
        <v>84</v>
      </c>
      <c r="F710" s="257">
        <f t="shared" si="25"/>
        <v>97.7</v>
      </c>
      <c r="G710" s="257">
        <f t="shared" si="26"/>
        <v>52.2</v>
      </c>
    </row>
    <row r="711" spans="1:7" s="244" customFormat="1" ht="14.25">
      <c r="A711" s="261" t="s">
        <v>1249</v>
      </c>
      <c r="B711" s="265" t="s">
        <v>1250</v>
      </c>
      <c r="C711" s="263">
        <v>86</v>
      </c>
      <c r="D711" s="263">
        <v>161</v>
      </c>
      <c r="E711" s="263">
        <v>84</v>
      </c>
      <c r="F711" s="257">
        <f t="shared" si="25"/>
        <v>97.7</v>
      </c>
      <c r="G711" s="257">
        <f t="shared" si="26"/>
        <v>52.2</v>
      </c>
    </row>
    <row r="712" spans="1:7" s="244" customFormat="1" ht="14.25">
      <c r="A712" s="261" t="s">
        <v>1251</v>
      </c>
      <c r="B712" s="265" t="s">
        <v>1252</v>
      </c>
      <c r="C712" s="263"/>
      <c r="D712" s="263"/>
      <c r="E712" s="263"/>
      <c r="F712" s="257" t="str">
        <f t="shared" si="25"/>
        <v/>
      </c>
      <c r="G712" s="257" t="str">
        <f t="shared" si="26"/>
        <v/>
      </c>
    </row>
    <row r="713" spans="1:7" s="244" customFormat="1" ht="14.25">
      <c r="A713" s="258" t="s">
        <v>1253</v>
      </c>
      <c r="B713" s="271" t="s">
        <v>1254</v>
      </c>
      <c r="C713" s="260">
        <f>SUM(C714:C721)</f>
        <v>737</v>
      </c>
      <c r="D713" s="260">
        <v>726</v>
      </c>
      <c r="E713" s="260">
        <v>6835</v>
      </c>
      <c r="F713" s="257">
        <f t="shared" si="25"/>
        <v>927.4</v>
      </c>
      <c r="G713" s="257">
        <f t="shared" si="26"/>
        <v>941.5</v>
      </c>
    </row>
    <row r="714" spans="1:7" s="244" customFormat="1" ht="14.25">
      <c r="A714" s="261" t="s">
        <v>1255</v>
      </c>
      <c r="B714" s="265" t="s">
        <v>33</v>
      </c>
      <c r="C714" s="263">
        <v>361</v>
      </c>
      <c r="D714" s="263">
        <v>393</v>
      </c>
      <c r="E714" s="263">
        <v>6121</v>
      </c>
      <c r="F714" s="257">
        <f t="shared" si="25"/>
        <v>1695.6</v>
      </c>
      <c r="G714" s="257">
        <f t="shared" si="26"/>
        <v>1557.5</v>
      </c>
    </row>
    <row r="715" spans="1:7" s="244" customFormat="1" ht="14.25">
      <c r="A715" s="261" t="s">
        <v>1256</v>
      </c>
      <c r="B715" s="265" t="s">
        <v>35</v>
      </c>
      <c r="C715" s="263">
        <v>176</v>
      </c>
      <c r="D715" s="263"/>
      <c r="E715" s="263"/>
      <c r="F715" s="257"/>
      <c r="G715" s="257" t="str">
        <f t="shared" si="26"/>
        <v/>
      </c>
    </row>
    <row r="716" spans="1:7" s="244" customFormat="1" ht="14.25">
      <c r="A716" s="261" t="s">
        <v>1257</v>
      </c>
      <c r="B716" s="265" t="s">
        <v>37</v>
      </c>
      <c r="C716" s="263"/>
      <c r="D716" s="263"/>
      <c r="E716" s="263"/>
      <c r="F716" s="257"/>
      <c r="G716" s="257" t="str">
        <f t="shared" ref="G716:G779" si="27">IF(D716=0,"",ROUND(E716/D716*100,1))</f>
        <v/>
      </c>
    </row>
    <row r="717" spans="1:7" s="244" customFormat="1" ht="14.25">
      <c r="A717" s="261" t="s">
        <v>1258</v>
      </c>
      <c r="B717" s="265" t="s">
        <v>134</v>
      </c>
      <c r="C717" s="263"/>
      <c r="D717" s="263"/>
      <c r="E717" s="263"/>
      <c r="F717" s="257"/>
      <c r="G717" s="257" t="str">
        <f t="shared" si="27"/>
        <v/>
      </c>
    </row>
    <row r="718" spans="1:7" s="244" customFormat="1" ht="14.25">
      <c r="A718" s="261" t="s">
        <v>1259</v>
      </c>
      <c r="B718" s="265" t="s">
        <v>1260</v>
      </c>
      <c r="C718" s="263"/>
      <c r="D718" s="263"/>
      <c r="E718" s="263"/>
      <c r="F718" s="257"/>
      <c r="G718" s="257" t="str">
        <f t="shared" si="27"/>
        <v/>
      </c>
    </row>
    <row r="719" spans="1:7" s="244" customFormat="1" ht="14.25">
      <c r="A719" s="261" t="s">
        <v>1261</v>
      </c>
      <c r="B719" s="265" t="s">
        <v>1262</v>
      </c>
      <c r="C719" s="263"/>
      <c r="D719" s="263"/>
      <c r="E719" s="263"/>
      <c r="F719" s="257"/>
      <c r="G719" s="257" t="str">
        <f t="shared" si="27"/>
        <v/>
      </c>
    </row>
    <row r="720" spans="1:7" s="244" customFormat="1" ht="14.25">
      <c r="A720" s="261" t="s">
        <v>1263</v>
      </c>
      <c r="B720" s="265" t="s">
        <v>51</v>
      </c>
      <c r="C720" s="263"/>
      <c r="D720" s="263"/>
      <c r="E720" s="263"/>
      <c r="F720" s="257"/>
      <c r="G720" s="257" t="str">
        <f t="shared" si="27"/>
        <v/>
      </c>
    </row>
    <row r="721" spans="1:7" s="244" customFormat="1" ht="14.25">
      <c r="A721" s="261" t="s">
        <v>1264</v>
      </c>
      <c r="B721" s="265" t="s">
        <v>1265</v>
      </c>
      <c r="C721" s="263">
        <v>200</v>
      </c>
      <c r="D721" s="263">
        <v>333</v>
      </c>
      <c r="E721" s="263">
        <v>714</v>
      </c>
      <c r="F721" s="257">
        <f t="shared" ref="F721:F779" si="28">IF(C721=0,"",ROUND(E721/C721*100,1))</f>
        <v>357</v>
      </c>
      <c r="G721" s="257">
        <f t="shared" si="27"/>
        <v>214.4</v>
      </c>
    </row>
    <row r="722" spans="1:7" s="244" customFormat="1" ht="14.25">
      <c r="A722" s="258" t="s">
        <v>1266</v>
      </c>
      <c r="B722" s="271" t="s">
        <v>1267</v>
      </c>
      <c r="C722" s="260"/>
      <c r="D722" s="260"/>
      <c r="E722" s="260"/>
      <c r="F722" s="257" t="str">
        <f t="shared" si="28"/>
        <v/>
      </c>
      <c r="G722" s="257" t="str">
        <f t="shared" si="27"/>
        <v/>
      </c>
    </row>
    <row r="723" spans="1:7" s="244" customFormat="1" ht="14.25">
      <c r="A723" s="261" t="s">
        <v>1268</v>
      </c>
      <c r="B723" s="265" t="s">
        <v>1269</v>
      </c>
      <c r="C723" s="263"/>
      <c r="D723" s="263"/>
      <c r="E723" s="263"/>
      <c r="F723" s="257" t="str">
        <f t="shared" si="28"/>
        <v/>
      </c>
      <c r="G723" s="257" t="str">
        <f t="shared" si="27"/>
        <v/>
      </c>
    </row>
    <row r="724" spans="1:7" s="244" customFormat="1" ht="14.25">
      <c r="A724" s="258" t="s">
        <v>1270</v>
      </c>
      <c r="B724" s="286" t="s">
        <v>1271</v>
      </c>
      <c r="C724" s="260">
        <f>SUM(C725)</f>
        <v>400</v>
      </c>
      <c r="D724" s="260">
        <v>98</v>
      </c>
      <c r="E724" s="260"/>
      <c r="F724" s="257"/>
      <c r="G724" s="257"/>
    </row>
    <row r="725" spans="1:7" s="244" customFormat="1" ht="14.25">
      <c r="A725" s="261" t="s">
        <v>1272</v>
      </c>
      <c r="B725" s="287" t="s">
        <v>1273</v>
      </c>
      <c r="C725" s="263">
        <v>400</v>
      </c>
      <c r="D725" s="263">
        <v>98</v>
      </c>
      <c r="E725" s="263"/>
      <c r="F725" s="257"/>
      <c r="G725" s="257"/>
    </row>
    <row r="726" spans="1:7" s="244" customFormat="1" ht="14.25">
      <c r="A726" s="255" t="s">
        <v>1274</v>
      </c>
      <c r="B726" s="288" t="s">
        <v>1275</v>
      </c>
      <c r="C726" s="283">
        <f>SUM(C727,C737,C741,C750,C757,C764,C770,C773,C776,C777,C778,C784,C785,C786,C797)</f>
        <v>3714</v>
      </c>
      <c r="D726" s="283">
        <v>3949</v>
      </c>
      <c r="E726" s="283">
        <f>E727+E737+E741+E750+E757+E764+E770+E773+E776+E777+E778+E784+E785+E786+E797</f>
        <v>2275</v>
      </c>
      <c r="F726" s="257">
        <f t="shared" si="28"/>
        <v>61.3</v>
      </c>
      <c r="G726" s="257">
        <f t="shared" si="27"/>
        <v>57.6</v>
      </c>
    </row>
    <row r="727" spans="1:7" s="244" customFormat="1" ht="14.25">
      <c r="A727" s="258" t="s">
        <v>1276</v>
      </c>
      <c r="B727" s="286" t="s">
        <v>1277</v>
      </c>
      <c r="C727" s="260">
        <f>SUM(C728:C736)</f>
        <v>536</v>
      </c>
      <c r="D727" s="260">
        <v>379</v>
      </c>
      <c r="E727" s="260">
        <v>68</v>
      </c>
      <c r="F727" s="257">
        <f t="shared" si="28"/>
        <v>12.7</v>
      </c>
      <c r="G727" s="257">
        <f t="shared" si="27"/>
        <v>17.899999999999999</v>
      </c>
    </row>
    <row r="728" spans="1:7" s="244" customFormat="1" ht="14.25">
      <c r="A728" s="261" t="s">
        <v>1278</v>
      </c>
      <c r="B728" s="287" t="s">
        <v>33</v>
      </c>
      <c r="C728" s="263">
        <v>264</v>
      </c>
      <c r="D728" s="263">
        <v>15</v>
      </c>
      <c r="E728" s="263">
        <v>68</v>
      </c>
      <c r="F728" s="257">
        <f t="shared" si="28"/>
        <v>25.8</v>
      </c>
      <c r="G728" s="257">
        <f t="shared" si="27"/>
        <v>453.3</v>
      </c>
    </row>
    <row r="729" spans="1:7" s="244" customFormat="1" ht="14.25">
      <c r="A729" s="261" t="s">
        <v>1279</v>
      </c>
      <c r="B729" s="287" t="s">
        <v>35</v>
      </c>
      <c r="C729" s="263">
        <v>131</v>
      </c>
      <c r="D729" s="263"/>
      <c r="E729" s="263"/>
      <c r="F729" s="257"/>
      <c r="G729" s="257" t="str">
        <f t="shared" si="27"/>
        <v/>
      </c>
    </row>
    <row r="730" spans="1:7" s="244" customFormat="1" ht="14.25">
      <c r="A730" s="261" t="s">
        <v>1280</v>
      </c>
      <c r="B730" s="287" t="s">
        <v>37</v>
      </c>
      <c r="C730" s="263"/>
      <c r="D730" s="263"/>
      <c r="E730" s="263"/>
      <c r="F730" s="257"/>
      <c r="G730" s="257" t="str">
        <f t="shared" si="27"/>
        <v/>
      </c>
    </row>
    <row r="731" spans="1:7" s="244" customFormat="1" ht="14.25">
      <c r="A731" s="261" t="s">
        <v>1281</v>
      </c>
      <c r="B731" s="287" t="s">
        <v>1282</v>
      </c>
      <c r="C731" s="263"/>
      <c r="D731" s="263"/>
      <c r="E731" s="263"/>
      <c r="F731" s="257"/>
      <c r="G731" s="257" t="str">
        <f t="shared" si="27"/>
        <v/>
      </c>
    </row>
    <row r="732" spans="1:7" s="244" customFormat="1" ht="14.25">
      <c r="A732" s="261" t="s">
        <v>1283</v>
      </c>
      <c r="B732" s="287" t="s">
        <v>1284</v>
      </c>
      <c r="C732" s="263"/>
      <c r="D732" s="263"/>
      <c r="E732" s="263"/>
      <c r="F732" s="257"/>
      <c r="G732" s="257" t="str">
        <f t="shared" si="27"/>
        <v/>
      </c>
    </row>
    <row r="733" spans="1:7" s="244" customFormat="1" ht="14.25">
      <c r="A733" s="261" t="s">
        <v>1285</v>
      </c>
      <c r="B733" s="287" t="s">
        <v>1286</v>
      </c>
      <c r="C733" s="263"/>
      <c r="D733" s="263"/>
      <c r="E733" s="263"/>
      <c r="F733" s="257"/>
      <c r="G733" s="257" t="str">
        <f t="shared" si="27"/>
        <v/>
      </c>
    </row>
    <row r="734" spans="1:7" s="244" customFormat="1" ht="14.25">
      <c r="A734" s="261" t="s">
        <v>1287</v>
      </c>
      <c r="B734" s="287" t="s">
        <v>1288</v>
      </c>
      <c r="C734" s="263"/>
      <c r="D734" s="263"/>
      <c r="E734" s="263"/>
      <c r="F734" s="257"/>
      <c r="G734" s="257" t="str">
        <f t="shared" si="27"/>
        <v/>
      </c>
    </row>
    <row r="735" spans="1:7" s="244" customFormat="1" ht="14.25">
      <c r="A735" s="261" t="s">
        <v>1289</v>
      </c>
      <c r="B735" s="287" t="s">
        <v>1290</v>
      </c>
      <c r="C735" s="263"/>
      <c r="D735" s="263"/>
      <c r="E735" s="263"/>
      <c r="F735" s="257"/>
      <c r="G735" s="257" t="str">
        <f t="shared" si="27"/>
        <v/>
      </c>
    </row>
    <row r="736" spans="1:7" s="244" customFormat="1" ht="14.25">
      <c r="A736" s="261" t="s">
        <v>1291</v>
      </c>
      <c r="B736" s="287" t="s">
        <v>1292</v>
      </c>
      <c r="C736" s="263">
        <v>141</v>
      </c>
      <c r="D736" s="263">
        <v>364</v>
      </c>
      <c r="E736" s="263"/>
      <c r="F736" s="257"/>
      <c r="G736" s="257"/>
    </row>
    <row r="737" spans="1:7" s="244" customFormat="1" ht="14.25">
      <c r="A737" s="258" t="s">
        <v>1293</v>
      </c>
      <c r="B737" s="286" t="s">
        <v>1294</v>
      </c>
      <c r="C737" s="260">
        <f>SUM(C738:C740)</f>
        <v>0</v>
      </c>
      <c r="D737" s="260">
        <v>135</v>
      </c>
      <c r="E737" s="260"/>
      <c r="F737" s="257" t="str">
        <f t="shared" si="28"/>
        <v/>
      </c>
      <c r="G737" s="257"/>
    </row>
    <row r="738" spans="1:7" s="244" customFormat="1" ht="14.25">
      <c r="A738" s="261" t="s">
        <v>1295</v>
      </c>
      <c r="B738" s="287" t="s">
        <v>1296</v>
      </c>
      <c r="C738" s="263"/>
      <c r="D738" s="263"/>
      <c r="E738" s="263"/>
      <c r="F738" s="257" t="str">
        <f t="shared" si="28"/>
        <v/>
      </c>
      <c r="G738" s="257" t="str">
        <f t="shared" si="27"/>
        <v/>
      </c>
    </row>
    <row r="739" spans="1:7" s="244" customFormat="1" ht="14.25">
      <c r="A739" s="261" t="s">
        <v>1297</v>
      </c>
      <c r="B739" s="287" t="s">
        <v>1298</v>
      </c>
      <c r="C739" s="263"/>
      <c r="D739" s="263"/>
      <c r="E739" s="263"/>
      <c r="F739" s="257" t="str">
        <f t="shared" si="28"/>
        <v/>
      </c>
      <c r="G739" s="257" t="str">
        <f t="shared" si="27"/>
        <v/>
      </c>
    </row>
    <row r="740" spans="1:7" s="244" customFormat="1" ht="14.25">
      <c r="A740" s="261" t="s">
        <v>1299</v>
      </c>
      <c r="B740" s="287" t="s">
        <v>1300</v>
      </c>
      <c r="C740" s="263"/>
      <c r="D740" s="263">
        <v>135</v>
      </c>
      <c r="E740" s="263"/>
      <c r="F740" s="257" t="str">
        <f t="shared" si="28"/>
        <v/>
      </c>
      <c r="G740" s="257"/>
    </row>
    <row r="741" spans="1:7" s="244" customFormat="1" ht="14.25">
      <c r="A741" s="258" t="s">
        <v>1301</v>
      </c>
      <c r="B741" s="286" t="s">
        <v>1302</v>
      </c>
      <c r="C741" s="260">
        <f>SUM(C742:C749)</f>
        <v>642</v>
      </c>
      <c r="D741" s="260">
        <v>1966</v>
      </c>
      <c r="E741" s="260">
        <v>954</v>
      </c>
      <c r="F741" s="257">
        <f t="shared" si="28"/>
        <v>148.6</v>
      </c>
      <c r="G741" s="257">
        <f t="shared" si="27"/>
        <v>48.5</v>
      </c>
    </row>
    <row r="742" spans="1:7" s="244" customFormat="1" ht="14.25">
      <c r="A742" s="261" t="s">
        <v>1303</v>
      </c>
      <c r="B742" s="287" t="s">
        <v>1304</v>
      </c>
      <c r="C742" s="263">
        <v>112</v>
      </c>
      <c r="D742" s="263">
        <v>1054</v>
      </c>
      <c r="E742" s="263">
        <v>785</v>
      </c>
      <c r="F742" s="257">
        <f t="shared" si="28"/>
        <v>700.9</v>
      </c>
      <c r="G742" s="257">
        <f t="shared" si="27"/>
        <v>74.5</v>
      </c>
    </row>
    <row r="743" spans="1:7" s="244" customFormat="1" ht="14.25">
      <c r="A743" s="261" t="s">
        <v>1305</v>
      </c>
      <c r="B743" s="287" t="s">
        <v>1306</v>
      </c>
      <c r="C743" s="263">
        <v>530</v>
      </c>
      <c r="D743" s="263">
        <v>382</v>
      </c>
      <c r="E743" s="263">
        <v>169</v>
      </c>
      <c r="F743" s="257">
        <f t="shared" si="28"/>
        <v>31.9</v>
      </c>
      <c r="G743" s="257">
        <f t="shared" si="27"/>
        <v>44.2</v>
      </c>
    </row>
    <row r="744" spans="1:7" s="244" customFormat="1" ht="14.25">
      <c r="A744" s="261" t="s">
        <v>1307</v>
      </c>
      <c r="B744" s="287" t="s">
        <v>1308</v>
      </c>
      <c r="C744" s="263"/>
      <c r="D744" s="263"/>
      <c r="E744" s="263"/>
      <c r="F744" s="257" t="str">
        <f t="shared" si="28"/>
        <v/>
      </c>
      <c r="G744" s="257" t="str">
        <f t="shared" si="27"/>
        <v/>
      </c>
    </row>
    <row r="745" spans="1:7" s="244" customFormat="1" ht="14.25">
      <c r="A745" s="261" t="s">
        <v>1309</v>
      </c>
      <c r="B745" s="287" t="s">
        <v>1310</v>
      </c>
      <c r="C745" s="263"/>
      <c r="D745" s="263">
        <v>530</v>
      </c>
      <c r="E745" s="263"/>
      <c r="F745" s="257" t="str">
        <f t="shared" si="28"/>
        <v/>
      </c>
      <c r="G745" s="257"/>
    </row>
    <row r="746" spans="1:7" s="244" customFormat="1" ht="14.25">
      <c r="A746" s="261" t="s">
        <v>1311</v>
      </c>
      <c r="B746" s="287" t="s">
        <v>1312</v>
      </c>
      <c r="C746" s="263"/>
      <c r="D746" s="263"/>
      <c r="E746" s="263"/>
      <c r="F746" s="257" t="str">
        <f t="shared" si="28"/>
        <v/>
      </c>
      <c r="G746" s="257" t="str">
        <f t="shared" si="27"/>
        <v/>
      </c>
    </row>
    <row r="747" spans="1:7" s="244" customFormat="1" ht="14.25">
      <c r="A747" s="261" t="s">
        <v>1313</v>
      </c>
      <c r="B747" s="287" t="s">
        <v>1314</v>
      </c>
      <c r="C747" s="263"/>
      <c r="D747" s="263"/>
      <c r="E747" s="263"/>
      <c r="F747" s="257" t="str">
        <f t="shared" si="28"/>
        <v/>
      </c>
      <c r="G747" s="257" t="str">
        <f t="shared" si="27"/>
        <v/>
      </c>
    </row>
    <row r="748" spans="1:7" s="244" customFormat="1" ht="14.25">
      <c r="A748" s="261" t="s">
        <v>1315</v>
      </c>
      <c r="B748" s="287" t="s">
        <v>1316</v>
      </c>
      <c r="C748" s="263"/>
      <c r="D748" s="263"/>
      <c r="E748" s="263"/>
      <c r="F748" s="257" t="str">
        <f t="shared" si="28"/>
        <v/>
      </c>
      <c r="G748" s="257" t="str">
        <f t="shared" si="27"/>
        <v/>
      </c>
    </row>
    <row r="749" spans="1:7" s="244" customFormat="1" ht="14.25">
      <c r="A749" s="261" t="s">
        <v>1317</v>
      </c>
      <c r="B749" s="287" t="s">
        <v>1318</v>
      </c>
      <c r="C749" s="263"/>
      <c r="D749" s="263"/>
      <c r="E749" s="263"/>
      <c r="F749" s="257" t="str">
        <f t="shared" si="28"/>
        <v/>
      </c>
      <c r="G749" s="257" t="str">
        <f t="shared" si="27"/>
        <v/>
      </c>
    </row>
    <row r="750" spans="1:7" s="244" customFormat="1" ht="14.25">
      <c r="A750" s="258" t="s">
        <v>1319</v>
      </c>
      <c r="B750" s="286" t="s">
        <v>1320</v>
      </c>
      <c r="C750" s="260">
        <f>SUM(C751:C756)</f>
        <v>672</v>
      </c>
      <c r="D750" s="260">
        <v>1152</v>
      </c>
      <c r="E750" s="260">
        <v>914</v>
      </c>
      <c r="F750" s="257">
        <f t="shared" si="28"/>
        <v>136</v>
      </c>
      <c r="G750" s="257">
        <f t="shared" si="27"/>
        <v>79.3</v>
      </c>
    </row>
    <row r="751" spans="1:7" s="244" customFormat="1" ht="14.25">
      <c r="A751" s="261" t="s">
        <v>1321</v>
      </c>
      <c r="B751" s="287" t="s">
        <v>1322</v>
      </c>
      <c r="C751" s="263">
        <v>520</v>
      </c>
      <c r="D751" s="263">
        <v>1041</v>
      </c>
      <c r="E751" s="263">
        <v>768</v>
      </c>
      <c r="F751" s="257">
        <f t="shared" si="28"/>
        <v>147.69999999999999</v>
      </c>
      <c r="G751" s="257">
        <f t="shared" si="27"/>
        <v>73.8</v>
      </c>
    </row>
    <row r="752" spans="1:7" s="244" customFormat="1" ht="14.25">
      <c r="A752" s="261" t="s">
        <v>1323</v>
      </c>
      <c r="B752" s="287" t="s">
        <v>1324</v>
      </c>
      <c r="C752" s="263"/>
      <c r="D752" s="263">
        <v>111</v>
      </c>
      <c r="E752" s="263">
        <v>90</v>
      </c>
      <c r="F752" s="257" t="str">
        <f t="shared" si="28"/>
        <v/>
      </c>
      <c r="G752" s="257">
        <f t="shared" si="27"/>
        <v>81.099999999999994</v>
      </c>
    </row>
    <row r="753" spans="1:7" s="244" customFormat="1" ht="14.25">
      <c r="A753" s="261" t="s">
        <v>1325</v>
      </c>
      <c r="B753" s="287" t="s">
        <v>1326</v>
      </c>
      <c r="C753" s="263"/>
      <c r="D753" s="263"/>
      <c r="E753" s="263"/>
      <c r="F753" s="257" t="str">
        <f t="shared" si="28"/>
        <v/>
      </c>
      <c r="G753" s="257" t="str">
        <f t="shared" si="27"/>
        <v/>
      </c>
    </row>
    <row r="754" spans="1:7" s="244" customFormat="1" ht="14.25">
      <c r="A754" s="261" t="s">
        <v>1327</v>
      </c>
      <c r="B754" s="287" t="s">
        <v>1328</v>
      </c>
      <c r="C754" s="263"/>
      <c r="D754" s="263"/>
      <c r="E754" s="263"/>
      <c r="F754" s="257" t="str">
        <f t="shared" si="28"/>
        <v/>
      </c>
      <c r="G754" s="257" t="str">
        <f t="shared" si="27"/>
        <v/>
      </c>
    </row>
    <row r="755" spans="1:7" s="244" customFormat="1" ht="14.25">
      <c r="A755" s="261" t="s">
        <v>1329</v>
      </c>
      <c r="B755" s="287" t="s">
        <v>1330</v>
      </c>
      <c r="C755" s="263"/>
      <c r="D755" s="263"/>
      <c r="E755" s="263"/>
      <c r="F755" s="257" t="str">
        <f t="shared" si="28"/>
        <v/>
      </c>
      <c r="G755" s="257" t="str">
        <f t="shared" si="27"/>
        <v/>
      </c>
    </row>
    <row r="756" spans="1:7" s="244" customFormat="1" ht="14.25">
      <c r="A756" s="261" t="s">
        <v>1331</v>
      </c>
      <c r="B756" s="287" t="s">
        <v>1332</v>
      </c>
      <c r="C756" s="263">
        <v>152</v>
      </c>
      <c r="D756" s="263"/>
      <c r="E756" s="263">
        <v>56</v>
      </c>
      <c r="F756" s="257">
        <f t="shared" si="28"/>
        <v>36.799999999999997</v>
      </c>
      <c r="G756" s="257" t="str">
        <f t="shared" si="27"/>
        <v/>
      </c>
    </row>
    <row r="757" spans="1:7" s="244" customFormat="1" ht="14.25">
      <c r="A757" s="258" t="s">
        <v>1333</v>
      </c>
      <c r="B757" s="286" t="s">
        <v>1334</v>
      </c>
      <c r="C757" s="260">
        <f>SUM(C758:C763)</f>
        <v>1864</v>
      </c>
      <c r="D757" s="260">
        <v>317</v>
      </c>
      <c r="E757" s="260">
        <v>339</v>
      </c>
      <c r="F757" s="257">
        <f t="shared" si="28"/>
        <v>18.2</v>
      </c>
      <c r="G757" s="257">
        <f t="shared" si="27"/>
        <v>106.9</v>
      </c>
    </row>
    <row r="758" spans="1:7" s="244" customFormat="1" ht="14.25">
      <c r="A758" s="261" t="s">
        <v>1335</v>
      </c>
      <c r="B758" s="287" t="s">
        <v>1336</v>
      </c>
      <c r="C758" s="263">
        <v>1864</v>
      </c>
      <c r="D758" s="263">
        <v>6</v>
      </c>
      <c r="E758" s="263">
        <v>69</v>
      </c>
      <c r="F758" s="257">
        <f t="shared" si="28"/>
        <v>3.7</v>
      </c>
      <c r="G758" s="257">
        <f t="shared" si="27"/>
        <v>1150</v>
      </c>
    </row>
    <row r="759" spans="1:7" s="244" customFormat="1" ht="14.25">
      <c r="A759" s="261" t="s">
        <v>1337</v>
      </c>
      <c r="B759" s="287" t="s">
        <v>1338</v>
      </c>
      <c r="C759" s="263"/>
      <c r="D759" s="263"/>
      <c r="E759" s="263"/>
      <c r="F759" s="257" t="str">
        <f t="shared" si="28"/>
        <v/>
      </c>
      <c r="G759" s="257" t="str">
        <f t="shared" si="27"/>
        <v/>
      </c>
    </row>
    <row r="760" spans="1:7" s="244" customFormat="1" ht="14.25">
      <c r="A760" s="261" t="s">
        <v>1339</v>
      </c>
      <c r="B760" s="287" t="s">
        <v>1340</v>
      </c>
      <c r="C760" s="263"/>
      <c r="D760" s="263"/>
      <c r="E760" s="263"/>
      <c r="F760" s="257" t="str">
        <f t="shared" si="28"/>
        <v/>
      </c>
      <c r="G760" s="257" t="str">
        <f t="shared" si="27"/>
        <v/>
      </c>
    </row>
    <row r="761" spans="1:7" s="244" customFormat="1" ht="14.25">
      <c r="A761" s="261" t="s">
        <v>1341</v>
      </c>
      <c r="B761" s="287" t="s">
        <v>1342</v>
      </c>
      <c r="C761" s="263"/>
      <c r="D761" s="263"/>
      <c r="E761" s="263"/>
      <c r="F761" s="257" t="str">
        <f t="shared" si="28"/>
        <v/>
      </c>
      <c r="G761" s="257" t="str">
        <f t="shared" si="27"/>
        <v/>
      </c>
    </row>
    <row r="762" spans="1:7" s="244" customFormat="1" ht="14.25">
      <c r="A762" s="261" t="s">
        <v>1343</v>
      </c>
      <c r="B762" s="287" t="s">
        <v>1344</v>
      </c>
      <c r="C762" s="263"/>
      <c r="D762" s="263">
        <v>311</v>
      </c>
      <c r="E762" s="263">
        <v>270</v>
      </c>
      <c r="F762" s="257" t="str">
        <f t="shared" si="28"/>
        <v/>
      </c>
      <c r="G762" s="257">
        <f t="shared" si="27"/>
        <v>86.8</v>
      </c>
    </row>
    <row r="763" spans="1:7" s="244" customFormat="1" ht="14.25">
      <c r="A763" s="261" t="s">
        <v>1345</v>
      </c>
      <c r="B763" s="287" t="s">
        <v>1346</v>
      </c>
      <c r="C763" s="263"/>
      <c r="D763" s="263"/>
      <c r="E763" s="263"/>
      <c r="F763" s="257" t="str">
        <f t="shared" si="28"/>
        <v/>
      </c>
      <c r="G763" s="257" t="str">
        <f t="shared" si="27"/>
        <v/>
      </c>
    </row>
    <row r="764" spans="1:7" s="244" customFormat="1" ht="14.25">
      <c r="A764" s="258" t="s">
        <v>1347</v>
      </c>
      <c r="B764" s="286" t="s">
        <v>1348</v>
      </c>
      <c r="C764" s="260"/>
      <c r="D764" s="260"/>
      <c r="E764" s="260"/>
      <c r="F764" s="257" t="str">
        <f t="shared" si="28"/>
        <v/>
      </c>
      <c r="G764" s="257" t="str">
        <f t="shared" si="27"/>
        <v/>
      </c>
    </row>
    <row r="765" spans="1:7" s="244" customFormat="1" ht="14.25">
      <c r="A765" s="261" t="s">
        <v>1349</v>
      </c>
      <c r="B765" s="287" t="s">
        <v>1350</v>
      </c>
      <c r="C765" s="263"/>
      <c r="D765" s="263"/>
      <c r="E765" s="263"/>
      <c r="F765" s="257" t="str">
        <f t="shared" si="28"/>
        <v/>
      </c>
      <c r="G765" s="257" t="str">
        <f t="shared" si="27"/>
        <v/>
      </c>
    </row>
    <row r="766" spans="1:7" s="244" customFormat="1" ht="14.25">
      <c r="A766" s="261" t="s">
        <v>1351</v>
      </c>
      <c r="B766" s="287" t="s">
        <v>1352</v>
      </c>
      <c r="C766" s="263"/>
      <c r="D766" s="263"/>
      <c r="E766" s="263"/>
      <c r="F766" s="257" t="str">
        <f t="shared" si="28"/>
        <v/>
      </c>
      <c r="G766" s="257" t="str">
        <f t="shared" si="27"/>
        <v/>
      </c>
    </row>
    <row r="767" spans="1:7" s="244" customFormat="1" ht="14.25">
      <c r="A767" s="261" t="s">
        <v>1353</v>
      </c>
      <c r="B767" s="287" t="s">
        <v>1354</v>
      </c>
      <c r="C767" s="263"/>
      <c r="D767" s="263"/>
      <c r="E767" s="263"/>
      <c r="F767" s="257" t="str">
        <f t="shared" si="28"/>
        <v/>
      </c>
      <c r="G767" s="257" t="str">
        <f t="shared" si="27"/>
        <v/>
      </c>
    </row>
    <row r="768" spans="1:7" s="244" customFormat="1" ht="14.25">
      <c r="A768" s="261" t="s">
        <v>1355</v>
      </c>
      <c r="B768" s="287" t="s">
        <v>1356</v>
      </c>
      <c r="C768" s="263"/>
      <c r="D768" s="263"/>
      <c r="E768" s="263"/>
      <c r="F768" s="257" t="str">
        <f t="shared" si="28"/>
        <v/>
      </c>
      <c r="G768" s="257" t="str">
        <f t="shared" si="27"/>
        <v/>
      </c>
    </row>
    <row r="769" spans="1:7" s="244" customFormat="1" ht="14.25">
      <c r="A769" s="261" t="s">
        <v>1357</v>
      </c>
      <c r="B769" s="287" t="s">
        <v>1358</v>
      </c>
      <c r="C769" s="263"/>
      <c r="D769" s="263"/>
      <c r="E769" s="263"/>
      <c r="F769" s="257" t="str">
        <f t="shared" si="28"/>
        <v/>
      </c>
      <c r="G769" s="257" t="str">
        <f t="shared" si="27"/>
        <v/>
      </c>
    </row>
    <row r="770" spans="1:7" s="244" customFormat="1" ht="14.25">
      <c r="A770" s="258" t="s">
        <v>1359</v>
      </c>
      <c r="B770" s="286" t="s">
        <v>1360</v>
      </c>
      <c r="C770" s="260"/>
      <c r="D770" s="260"/>
      <c r="E770" s="260"/>
      <c r="F770" s="257" t="str">
        <f t="shared" si="28"/>
        <v/>
      </c>
      <c r="G770" s="257" t="str">
        <f t="shared" si="27"/>
        <v/>
      </c>
    </row>
    <row r="771" spans="1:7" s="244" customFormat="1" ht="14.25">
      <c r="A771" s="261" t="s">
        <v>1361</v>
      </c>
      <c r="B771" s="287" t="s">
        <v>1362</v>
      </c>
      <c r="C771" s="263"/>
      <c r="D771" s="263"/>
      <c r="E771" s="263"/>
      <c r="F771" s="257" t="str">
        <f t="shared" si="28"/>
        <v/>
      </c>
      <c r="G771" s="257" t="str">
        <f t="shared" si="27"/>
        <v/>
      </c>
    </row>
    <row r="772" spans="1:7" s="244" customFormat="1" ht="14.25">
      <c r="A772" s="261" t="s">
        <v>1363</v>
      </c>
      <c r="B772" s="287" t="s">
        <v>1364</v>
      </c>
      <c r="C772" s="263"/>
      <c r="D772" s="263"/>
      <c r="E772" s="263"/>
      <c r="F772" s="257" t="str">
        <f t="shared" si="28"/>
        <v/>
      </c>
      <c r="G772" s="257" t="str">
        <f t="shared" si="27"/>
        <v/>
      </c>
    </row>
    <row r="773" spans="1:7" s="244" customFormat="1" ht="14.25">
      <c r="A773" s="258" t="s">
        <v>1365</v>
      </c>
      <c r="B773" s="286" t="s">
        <v>1366</v>
      </c>
      <c r="C773" s="260"/>
      <c r="D773" s="260"/>
      <c r="E773" s="260"/>
      <c r="F773" s="257" t="str">
        <f t="shared" si="28"/>
        <v/>
      </c>
      <c r="G773" s="257" t="str">
        <f t="shared" si="27"/>
        <v/>
      </c>
    </row>
    <row r="774" spans="1:7" s="244" customFormat="1" ht="14.25">
      <c r="A774" s="261" t="s">
        <v>1367</v>
      </c>
      <c r="B774" s="287" t="s">
        <v>1368</v>
      </c>
      <c r="C774" s="263"/>
      <c r="D774" s="263"/>
      <c r="E774" s="263"/>
      <c r="F774" s="257" t="str">
        <f t="shared" si="28"/>
        <v/>
      </c>
      <c r="G774" s="257" t="str">
        <f t="shared" si="27"/>
        <v/>
      </c>
    </row>
    <row r="775" spans="1:7" s="244" customFormat="1" ht="14.25">
      <c r="A775" s="261" t="s">
        <v>1369</v>
      </c>
      <c r="B775" s="287" t="s">
        <v>1370</v>
      </c>
      <c r="C775" s="263"/>
      <c r="D775" s="263"/>
      <c r="E775" s="263"/>
      <c r="F775" s="257" t="str">
        <f t="shared" si="28"/>
        <v/>
      </c>
      <c r="G775" s="257" t="str">
        <f t="shared" si="27"/>
        <v/>
      </c>
    </row>
    <row r="776" spans="1:7" s="244" customFormat="1" ht="14.25">
      <c r="A776" s="289" t="s">
        <v>1371</v>
      </c>
      <c r="B776" s="290" t="s">
        <v>1372</v>
      </c>
      <c r="C776" s="291"/>
      <c r="D776" s="291"/>
      <c r="E776" s="291"/>
      <c r="F776" s="257" t="str">
        <f t="shared" si="28"/>
        <v/>
      </c>
      <c r="G776" s="257" t="str">
        <f t="shared" si="27"/>
        <v/>
      </c>
    </row>
    <row r="777" spans="1:7" s="244" customFormat="1" ht="14.25">
      <c r="A777" s="289" t="s">
        <v>1373</v>
      </c>
      <c r="B777" s="290" t="s">
        <v>1374</v>
      </c>
      <c r="C777" s="291"/>
      <c r="D777" s="291">
        <v>201</v>
      </c>
      <c r="E777" s="291"/>
      <c r="F777" s="257" t="str">
        <f t="shared" si="28"/>
        <v/>
      </c>
      <c r="G777" s="257"/>
    </row>
    <row r="778" spans="1:7" s="244" customFormat="1" ht="14.25">
      <c r="A778" s="258" t="s">
        <v>1375</v>
      </c>
      <c r="B778" s="286" t="s">
        <v>1376</v>
      </c>
      <c r="C778" s="260"/>
      <c r="D778" s="260"/>
      <c r="E778" s="260"/>
      <c r="F778" s="257" t="str">
        <f t="shared" si="28"/>
        <v/>
      </c>
      <c r="G778" s="257" t="str">
        <f t="shared" si="27"/>
        <v/>
      </c>
    </row>
    <row r="779" spans="1:7" s="244" customFormat="1" ht="14.25">
      <c r="A779" s="261" t="s">
        <v>1377</v>
      </c>
      <c r="B779" s="287" t="s">
        <v>1378</v>
      </c>
      <c r="C779" s="263"/>
      <c r="D779" s="263"/>
      <c r="E779" s="263"/>
      <c r="F779" s="257" t="str">
        <f t="shared" si="28"/>
        <v/>
      </c>
      <c r="G779" s="257" t="str">
        <f t="shared" si="27"/>
        <v/>
      </c>
    </row>
    <row r="780" spans="1:7" s="244" customFormat="1" ht="14.25">
      <c r="A780" s="261" t="s">
        <v>1379</v>
      </c>
      <c r="B780" s="287" t="s">
        <v>1380</v>
      </c>
      <c r="C780" s="263"/>
      <c r="D780" s="263"/>
      <c r="E780" s="263"/>
      <c r="F780" s="257" t="str">
        <f t="shared" ref="F780:F843" si="29">IF(C780=0,"",ROUND(E780/C780*100,1))</f>
        <v/>
      </c>
      <c r="G780" s="257" t="str">
        <f t="shared" ref="G780:G843" si="30">IF(D780=0,"",ROUND(E780/D780*100,1))</f>
        <v/>
      </c>
    </row>
    <row r="781" spans="1:7" s="244" customFormat="1" ht="14.25">
      <c r="A781" s="261" t="s">
        <v>1381</v>
      </c>
      <c r="B781" s="287" t="s">
        <v>1382</v>
      </c>
      <c r="C781" s="263"/>
      <c r="D781" s="263"/>
      <c r="E781" s="263"/>
      <c r="F781" s="257" t="str">
        <f t="shared" si="29"/>
        <v/>
      </c>
      <c r="G781" s="257" t="str">
        <f t="shared" si="30"/>
        <v/>
      </c>
    </row>
    <row r="782" spans="1:7" s="244" customFormat="1" ht="14.25">
      <c r="A782" s="261" t="s">
        <v>1383</v>
      </c>
      <c r="B782" s="287" t="s">
        <v>1384</v>
      </c>
      <c r="C782" s="263"/>
      <c r="D782" s="263"/>
      <c r="E782" s="263"/>
      <c r="F782" s="257" t="str">
        <f t="shared" si="29"/>
        <v/>
      </c>
      <c r="G782" s="257" t="str">
        <f t="shared" si="30"/>
        <v/>
      </c>
    </row>
    <row r="783" spans="1:7" s="244" customFormat="1" ht="14.25">
      <c r="A783" s="261" t="s">
        <v>1385</v>
      </c>
      <c r="B783" s="287" t="s">
        <v>1386</v>
      </c>
      <c r="C783" s="263"/>
      <c r="D783" s="263"/>
      <c r="E783" s="263"/>
      <c r="F783" s="257" t="str">
        <f t="shared" si="29"/>
        <v/>
      </c>
      <c r="G783" s="257" t="str">
        <f t="shared" si="30"/>
        <v/>
      </c>
    </row>
    <row r="784" spans="1:7" s="244" customFormat="1" ht="14.25">
      <c r="A784" s="289" t="s">
        <v>1387</v>
      </c>
      <c r="B784" s="290" t="s">
        <v>1388</v>
      </c>
      <c r="C784" s="291"/>
      <c r="D784" s="291"/>
      <c r="E784" s="291"/>
      <c r="F784" s="257" t="str">
        <f t="shared" si="29"/>
        <v/>
      </c>
      <c r="G784" s="257" t="str">
        <f t="shared" si="30"/>
        <v/>
      </c>
    </row>
    <row r="785" spans="1:7" s="244" customFormat="1" ht="14.25">
      <c r="A785" s="289" t="s">
        <v>1389</v>
      </c>
      <c r="B785" s="290" t="s">
        <v>1390</v>
      </c>
      <c r="C785" s="291"/>
      <c r="D785" s="291"/>
      <c r="E785" s="291"/>
      <c r="F785" s="257" t="str">
        <f t="shared" si="29"/>
        <v/>
      </c>
      <c r="G785" s="257" t="str">
        <f t="shared" si="30"/>
        <v/>
      </c>
    </row>
    <row r="786" spans="1:7" s="244" customFormat="1" ht="14.25">
      <c r="A786" s="258" t="s">
        <v>1391</v>
      </c>
      <c r="B786" s="286" t="s">
        <v>1392</v>
      </c>
      <c r="C786" s="260"/>
      <c r="D786" s="260"/>
      <c r="E786" s="260"/>
      <c r="F786" s="257" t="str">
        <f t="shared" si="29"/>
        <v/>
      </c>
      <c r="G786" s="257" t="str">
        <f t="shared" si="30"/>
        <v/>
      </c>
    </row>
    <row r="787" spans="1:7" s="244" customFormat="1" ht="14.25">
      <c r="A787" s="261" t="s">
        <v>1393</v>
      </c>
      <c r="B787" s="287" t="s">
        <v>33</v>
      </c>
      <c r="C787" s="263"/>
      <c r="D787" s="263"/>
      <c r="E787" s="263"/>
      <c r="F787" s="257" t="str">
        <f t="shared" si="29"/>
        <v/>
      </c>
      <c r="G787" s="257" t="str">
        <f t="shared" si="30"/>
        <v/>
      </c>
    </row>
    <row r="788" spans="1:7" s="244" customFormat="1" ht="14.25">
      <c r="A788" s="261" t="s">
        <v>1394</v>
      </c>
      <c r="B788" s="287" t="s">
        <v>35</v>
      </c>
      <c r="C788" s="263"/>
      <c r="D788" s="263"/>
      <c r="E788" s="263"/>
      <c r="F788" s="257" t="str">
        <f t="shared" si="29"/>
        <v/>
      </c>
      <c r="G788" s="257" t="str">
        <f t="shared" si="30"/>
        <v/>
      </c>
    </row>
    <row r="789" spans="1:7" s="244" customFormat="1" ht="14.25">
      <c r="A789" s="261" t="s">
        <v>1395</v>
      </c>
      <c r="B789" s="287" t="s">
        <v>37</v>
      </c>
      <c r="C789" s="263"/>
      <c r="D789" s="263"/>
      <c r="E789" s="263"/>
      <c r="F789" s="257" t="str">
        <f t="shared" si="29"/>
        <v/>
      </c>
      <c r="G789" s="257" t="str">
        <f t="shared" si="30"/>
        <v/>
      </c>
    </row>
    <row r="790" spans="1:7" s="244" customFormat="1" ht="14.25">
      <c r="A790" s="261" t="s">
        <v>1396</v>
      </c>
      <c r="B790" s="287" t="s">
        <v>1397</v>
      </c>
      <c r="C790" s="263"/>
      <c r="D790" s="263"/>
      <c r="E790" s="263"/>
      <c r="F790" s="257" t="str">
        <f t="shared" si="29"/>
        <v/>
      </c>
      <c r="G790" s="257" t="str">
        <f t="shared" si="30"/>
        <v/>
      </c>
    </row>
    <row r="791" spans="1:7" s="244" customFormat="1" ht="14.25">
      <c r="A791" s="261" t="s">
        <v>1398</v>
      </c>
      <c r="B791" s="287" t="s">
        <v>1399</v>
      </c>
      <c r="C791" s="263"/>
      <c r="D791" s="263"/>
      <c r="E791" s="263"/>
      <c r="F791" s="257" t="str">
        <f t="shared" si="29"/>
        <v/>
      </c>
      <c r="G791" s="257" t="str">
        <f t="shared" si="30"/>
        <v/>
      </c>
    </row>
    <row r="792" spans="1:7" s="244" customFormat="1" ht="14.25">
      <c r="A792" s="261" t="s">
        <v>1400</v>
      </c>
      <c r="B792" s="287" t="s">
        <v>1401</v>
      </c>
      <c r="C792" s="263"/>
      <c r="D792" s="263"/>
      <c r="E792" s="263"/>
      <c r="F792" s="257" t="str">
        <f t="shared" si="29"/>
        <v/>
      </c>
      <c r="G792" s="257" t="str">
        <f t="shared" si="30"/>
        <v/>
      </c>
    </row>
    <row r="793" spans="1:7" s="244" customFormat="1" ht="14.25">
      <c r="A793" s="261" t="s">
        <v>1402</v>
      </c>
      <c r="B793" s="287" t="s">
        <v>134</v>
      </c>
      <c r="C793" s="263"/>
      <c r="D793" s="263"/>
      <c r="E793" s="263"/>
      <c r="F793" s="257" t="str">
        <f t="shared" si="29"/>
        <v/>
      </c>
      <c r="G793" s="257" t="str">
        <f t="shared" si="30"/>
        <v/>
      </c>
    </row>
    <row r="794" spans="1:7" s="244" customFormat="1" ht="14.25">
      <c r="A794" s="261" t="s">
        <v>1403</v>
      </c>
      <c r="B794" s="287" t="s">
        <v>1404</v>
      </c>
      <c r="C794" s="263"/>
      <c r="D794" s="263"/>
      <c r="E794" s="263"/>
      <c r="F794" s="257" t="str">
        <f t="shared" si="29"/>
        <v/>
      </c>
      <c r="G794" s="257" t="str">
        <f t="shared" si="30"/>
        <v/>
      </c>
    </row>
    <row r="795" spans="1:7" s="244" customFormat="1" ht="14.25">
      <c r="A795" s="261" t="s">
        <v>1405</v>
      </c>
      <c r="B795" s="287" t="s">
        <v>51</v>
      </c>
      <c r="C795" s="263"/>
      <c r="D795" s="263"/>
      <c r="E795" s="263"/>
      <c r="F795" s="257" t="str">
        <f t="shared" si="29"/>
        <v/>
      </c>
      <c r="G795" s="257" t="str">
        <f t="shared" si="30"/>
        <v/>
      </c>
    </row>
    <row r="796" spans="1:7" s="244" customFormat="1" ht="14.25">
      <c r="A796" s="261" t="s">
        <v>1406</v>
      </c>
      <c r="B796" s="287" t="s">
        <v>1407</v>
      </c>
      <c r="C796" s="263"/>
      <c r="D796" s="263"/>
      <c r="E796" s="263"/>
      <c r="F796" s="257" t="str">
        <f t="shared" si="29"/>
        <v/>
      </c>
      <c r="G796" s="257" t="str">
        <f t="shared" si="30"/>
        <v/>
      </c>
    </row>
    <row r="797" spans="1:7" s="244" customFormat="1" ht="14.25">
      <c r="A797" s="258" t="s">
        <v>1408</v>
      </c>
      <c r="B797" s="286" t="s">
        <v>1409</v>
      </c>
      <c r="C797" s="260"/>
      <c r="D797" s="260"/>
      <c r="E797" s="260"/>
      <c r="F797" s="257" t="str">
        <f t="shared" si="29"/>
        <v/>
      </c>
      <c r="G797" s="257" t="str">
        <f t="shared" si="30"/>
        <v/>
      </c>
    </row>
    <row r="798" spans="1:7" s="244" customFormat="1" ht="14.25">
      <c r="A798" s="261" t="s">
        <v>1410</v>
      </c>
      <c r="B798" s="287" t="s">
        <v>1411</v>
      </c>
      <c r="C798" s="263"/>
      <c r="D798" s="263"/>
      <c r="E798" s="263"/>
      <c r="F798" s="257" t="str">
        <f t="shared" si="29"/>
        <v/>
      </c>
      <c r="G798" s="257" t="str">
        <f t="shared" si="30"/>
        <v/>
      </c>
    </row>
    <row r="799" spans="1:7" s="244" customFormat="1" ht="14.25">
      <c r="A799" s="255" t="s">
        <v>1412</v>
      </c>
      <c r="B799" s="288" t="s">
        <v>1413</v>
      </c>
      <c r="C799" s="283">
        <f>SUM(C800,C811,C812,C815,C817,C819)</f>
        <v>8278</v>
      </c>
      <c r="D799" s="283">
        <v>38326</v>
      </c>
      <c r="E799" s="283">
        <f>E800+E811+E812+E815+E817+E819</f>
        <v>4015</v>
      </c>
      <c r="F799" s="257">
        <f t="shared" si="29"/>
        <v>48.5</v>
      </c>
      <c r="G799" s="257">
        <f t="shared" si="30"/>
        <v>10.5</v>
      </c>
    </row>
    <row r="800" spans="1:7" s="244" customFormat="1" ht="14.25">
      <c r="A800" s="258" t="s">
        <v>1414</v>
      </c>
      <c r="B800" s="286" t="s">
        <v>1415</v>
      </c>
      <c r="C800" s="260">
        <f>SUM(C801:C810)</f>
        <v>3206</v>
      </c>
      <c r="D800" s="260">
        <v>3460</v>
      </c>
      <c r="E800" s="260">
        <v>3577</v>
      </c>
      <c r="F800" s="257">
        <f t="shared" si="29"/>
        <v>111.6</v>
      </c>
      <c r="G800" s="257">
        <f t="shared" si="30"/>
        <v>103.4</v>
      </c>
    </row>
    <row r="801" spans="1:7" s="244" customFormat="1" ht="14.25">
      <c r="A801" s="261" t="s">
        <v>1416</v>
      </c>
      <c r="B801" s="287" t="s">
        <v>33</v>
      </c>
      <c r="C801" s="263">
        <v>1860</v>
      </c>
      <c r="D801" s="263">
        <v>953</v>
      </c>
      <c r="E801" s="263">
        <v>1650</v>
      </c>
      <c r="F801" s="257">
        <f t="shared" si="29"/>
        <v>88.7</v>
      </c>
      <c r="G801" s="257">
        <f t="shared" si="30"/>
        <v>173.1</v>
      </c>
    </row>
    <row r="802" spans="1:7" s="244" customFormat="1" ht="14.25">
      <c r="A802" s="261" t="s">
        <v>1417</v>
      </c>
      <c r="B802" s="287" t="s">
        <v>35</v>
      </c>
      <c r="C802" s="263">
        <v>396</v>
      </c>
      <c r="D802" s="263">
        <v>88</v>
      </c>
      <c r="E802" s="263">
        <v>93</v>
      </c>
      <c r="F802" s="257">
        <f t="shared" si="29"/>
        <v>23.5</v>
      </c>
      <c r="G802" s="257">
        <f t="shared" si="30"/>
        <v>105.7</v>
      </c>
    </row>
    <row r="803" spans="1:7" s="244" customFormat="1" ht="14.25">
      <c r="A803" s="261" t="s">
        <v>1418</v>
      </c>
      <c r="B803" s="287" t="s">
        <v>37</v>
      </c>
      <c r="C803" s="263"/>
      <c r="D803" s="263">
        <v>546</v>
      </c>
      <c r="E803" s="263">
        <v>502</v>
      </c>
      <c r="F803" s="257" t="str">
        <f t="shared" si="29"/>
        <v/>
      </c>
      <c r="G803" s="257">
        <f t="shared" si="30"/>
        <v>91.9</v>
      </c>
    </row>
    <row r="804" spans="1:7" s="244" customFormat="1" ht="14.25">
      <c r="A804" s="261" t="s">
        <v>1419</v>
      </c>
      <c r="B804" s="287" t="s">
        <v>1420</v>
      </c>
      <c r="C804" s="263"/>
      <c r="D804" s="263">
        <v>610</v>
      </c>
      <c r="E804" s="263">
        <v>466</v>
      </c>
      <c r="F804" s="257" t="str">
        <f t="shared" si="29"/>
        <v/>
      </c>
      <c r="G804" s="257">
        <f t="shared" si="30"/>
        <v>76.400000000000006</v>
      </c>
    </row>
    <row r="805" spans="1:7" s="244" customFormat="1" ht="14.25">
      <c r="A805" s="261" t="s">
        <v>1421</v>
      </c>
      <c r="B805" s="287" t="s">
        <v>1422</v>
      </c>
      <c r="C805" s="263"/>
      <c r="D805" s="263"/>
      <c r="E805" s="263"/>
      <c r="F805" s="257" t="str">
        <f t="shared" si="29"/>
        <v/>
      </c>
      <c r="G805" s="257" t="str">
        <f t="shared" si="30"/>
        <v/>
      </c>
    </row>
    <row r="806" spans="1:7" s="244" customFormat="1" ht="14.25">
      <c r="A806" s="261" t="s">
        <v>1423</v>
      </c>
      <c r="B806" s="287" t="s">
        <v>1424</v>
      </c>
      <c r="C806" s="263"/>
      <c r="D806" s="263"/>
      <c r="E806" s="263"/>
      <c r="F806" s="257" t="str">
        <f t="shared" si="29"/>
        <v/>
      </c>
      <c r="G806" s="257" t="str">
        <f t="shared" si="30"/>
        <v/>
      </c>
    </row>
    <row r="807" spans="1:7" s="244" customFormat="1" ht="14.25">
      <c r="A807" s="261" t="s">
        <v>1425</v>
      </c>
      <c r="B807" s="287" t="s">
        <v>1426</v>
      </c>
      <c r="C807" s="263"/>
      <c r="D807" s="263"/>
      <c r="E807" s="263"/>
      <c r="F807" s="257" t="str">
        <f t="shared" si="29"/>
        <v/>
      </c>
      <c r="G807" s="257" t="str">
        <f t="shared" si="30"/>
        <v/>
      </c>
    </row>
    <row r="808" spans="1:7" s="244" customFormat="1" ht="14.25">
      <c r="A808" s="261" t="s">
        <v>1427</v>
      </c>
      <c r="B808" s="287" t="s">
        <v>1428</v>
      </c>
      <c r="C808" s="263">
        <v>250</v>
      </c>
      <c r="D808" s="263">
        <v>277</v>
      </c>
      <c r="E808" s="263">
        <v>250</v>
      </c>
      <c r="F808" s="257">
        <f t="shared" si="29"/>
        <v>100</v>
      </c>
      <c r="G808" s="257">
        <f t="shared" si="30"/>
        <v>90.3</v>
      </c>
    </row>
    <row r="809" spans="1:7" s="244" customFormat="1" ht="14.25">
      <c r="A809" s="261" t="s">
        <v>1429</v>
      </c>
      <c r="B809" s="287" t="s">
        <v>1430</v>
      </c>
      <c r="C809" s="263"/>
      <c r="D809" s="263"/>
      <c r="E809" s="263"/>
      <c r="F809" s="257" t="str">
        <f t="shared" si="29"/>
        <v/>
      </c>
      <c r="G809" s="257" t="str">
        <f t="shared" si="30"/>
        <v/>
      </c>
    </row>
    <row r="810" spans="1:7" s="244" customFormat="1" ht="14.25">
      <c r="A810" s="261" t="s">
        <v>1431</v>
      </c>
      <c r="B810" s="287" t="s">
        <v>1432</v>
      </c>
      <c r="C810" s="263">
        <v>700</v>
      </c>
      <c r="D810" s="263">
        <v>986</v>
      </c>
      <c r="E810" s="263">
        <v>616</v>
      </c>
      <c r="F810" s="257">
        <f t="shared" si="29"/>
        <v>88</v>
      </c>
      <c r="G810" s="257">
        <f t="shared" si="30"/>
        <v>62.5</v>
      </c>
    </row>
    <row r="811" spans="1:7" s="244" customFormat="1" ht="14.25">
      <c r="A811" s="289" t="s">
        <v>1433</v>
      </c>
      <c r="B811" s="290" t="s">
        <v>1434</v>
      </c>
      <c r="C811" s="291">
        <v>100</v>
      </c>
      <c r="D811" s="291">
        <v>132</v>
      </c>
      <c r="E811" s="291">
        <v>438</v>
      </c>
      <c r="F811" s="257">
        <f t="shared" si="29"/>
        <v>438</v>
      </c>
      <c r="G811" s="257">
        <f t="shared" si="30"/>
        <v>331.8</v>
      </c>
    </row>
    <row r="812" spans="1:7" s="244" customFormat="1" ht="14.25">
      <c r="A812" s="258" t="s">
        <v>1435</v>
      </c>
      <c r="B812" s="286" t="s">
        <v>1436</v>
      </c>
      <c r="C812" s="260">
        <f>SUM(C813:C814)</f>
        <v>3000</v>
      </c>
      <c r="D812" s="260">
        <v>21988</v>
      </c>
      <c r="E812" s="260"/>
      <c r="F812" s="257"/>
      <c r="G812" s="257"/>
    </row>
    <row r="813" spans="1:7" s="244" customFormat="1" ht="14.25">
      <c r="A813" s="261" t="s">
        <v>1437</v>
      </c>
      <c r="B813" s="287" t="s">
        <v>1438</v>
      </c>
      <c r="C813" s="263">
        <v>1860</v>
      </c>
      <c r="D813" s="263">
        <v>3511</v>
      </c>
      <c r="E813" s="263"/>
      <c r="F813" s="257"/>
      <c r="G813" s="257"/>
    </row>
    <row r="814" spans="1:7" s="244" customFormat="1" ht="14.25">
      <c r="A814" s="261" t="s">
        <v>1439</v>
      </c>
      <c r="B814" s="287" t="s">
        <v>1440</v>
      </c>
      <c r="C814" s="263">
        <v>1140</v>
      </c>
      <c r="D814" s="263">
        <v>18477</v>
      </c>
      <c r="E814" s="263"/>
      <c r="F814" s="257"/>
      <c r="G814" s="257"/>
    </row>
    <row r="815" spans="1:7" s="244" customFormat="1" ht="14.25">
      <c r="A815" s="258" t="s">
        <v>1441</v>
      </c>
      <c r="B815" s="286" t="s">
        <v>1442</v>
      </c>
      <c r="C815" s="260">
        <f t="shared" ref="C815:C819" si="31">SUM(C816)</f>
        <v>432</v>
      </c>
      <c r="D815" s="260">
        <v>507</v>
      </c>
      <c r="E815" s="260"/>
      <c r="F815" s="257"/>
      <c r="G815" s="257"/>
    </row>
    <row r="816" spans="1:7" s="244" customFormat="1" ht="14.25">
      <c r="A816" s="261" t="s">
        <v>1443</v>
      </c>
      <c r="B816" s="287" t="s">
        <v>1444</v>
      </c>
      <c r="C816" s="263">
        <v>432</v>
      </c>
      <c r="D816" s="263">
        <v>507</v>
      </c>
      <c r="E816" s="263"/>
      <c r="F816" s="257"/>
      <c r="G816" s="257"/>
    </row>
    <row r="817" spans="1:7" s="244" customFormat="1" ht="14.25">
      <c r="A817" s="258" t="s">
        <v>1445</v>
      </c>
      <c r="B817" s="286" t="s">
        <v>1446</v>
      </c>
      <c r="C817" s="260"/>
      <c r="D817" s="260"/>
      <c r="E817" s="260"/>
      <c r="F817" s="257" t="str">
        <f t="shared" si="29"/>
        <v/>
      </c>
      <c r="G817" s="257" t="str">
        <f t="shared" si="30"/>
        <v/>
      </c>
    </row>
    <row r="818" spans="1:7" s="244" customFormat="1" ht="14.25">
      <c r="A818" s="261" t="s">
        <v>1447</v>
      </c>
      <c r="B818" s="287" t="s">
        <v>1448</v>
      </c>
      <c r="C818" s="263"/>
      <c r="D818" s="263"/>
      <c r="E818" s="263"/>
      <c r="F818" s="257" t="str">
        <f t="shared" si="29"/>
        <v/>
      </c>
      <c r="G818" s="257" t="str">
        <f t="shared" si="30"/>
        <v/>
      </c>
    </row>
    <row r="819" spans="1:7" s="244" customFormat="1" ht="14.25">
      <c r="A819" s="258" t="s">
        <v>1449</v>
      </c>
      <c r="B819" s="286" t="s">
        <v>1450</v>
      </c>
      <c r="C819" s="260">
        <f t="shared" si="31"/>
        <v>1540</v>
      </c>
      <c r="D819" s="260">
        <v>12239</v>
      </c>
      <c r="E819" s="260"/>
      <c r="F819" s="257"/>
      <c r="G819" s="257"/>
    </row>
    <row r="820" spans="1:7" s="244" customFormat="1" ht="14.25">
      <c r="A820" s="261" t="s">
        <v>1451</v>
      </c>
      <c r="B820" s="287" t="s">
        <v>1452</v>
      </c>
      <c r="C820" s="263">
        <v>1540</v>
      </c>
      <c r="D820" s="263">
        <v>12239</v>
      </c>
      <c r="E820" s="263"/>
      <c r="F820" s="257"/>
      <c r="G820" s="257"/>
    </row>
    <row r="821" spans="1:7" s="244" customFormat="1" ht="14.25">
      <c r="A821" s="255" t="s">
        <v>1453</v>
      </c>
      <c r="B821" s="288" t="s">
        <v>1454</v>
      </c>
      <c r="C821" s="283">
        <f>SUM(C822,C848,C870,C898,C909,C916,C922,C925)</f>
        <v>61972</v>
      </c>
      <c r="D821" s="283">
        <v>59687</v>
      </c>
      <c r="E821" s="283">
        <f>E822+E848+E870+E898+E909+E916+E922+E925</f>
        <v>61220</v>
      </c>
      <c r="F821" s="257">
        <f t="shared" si="29"/>
        <v>98.8</v>
      </c>
      <c r="G821" s="257">
        <f t="shared" si="30"/>
        <v>102.6</v>
      </c>
    </row>
    <row r="822" spans="1:7" s="244" customFormat="1" ht="14.25">
      <c r="A822" s="258" t="s">
        <v>1455</v>
      </c>
      <c r="B822" s="286" t="s">
        <v>1456</v>
      </c>
      <c r="C822" s="260">
        <f>SUM(C823:C847)</f>
        <v>20420</v>
      </c>
      <c r="D822" s="260">
        <v>15267</v>
      </c>
      <c r="E822" s="260">
        <v>12452</v>
      </c>
      <c r="F822" s="257">
        <f t="shared" si="29"/>
        <v>61</v>
      </c>
      <c r="G822" s="257">
        <f t="shared" si="30"/>
        <v>81.599999999999994</v>
      </c>
    </row>
    <row r="823" spans="1:7" s="244" customFormat="1" ht="14.25">
      <c r="A823" s="261" t="s">
        <v>1457</v>
      </c>
      <c r="B823" s="287" t="s">
        <v>33</v>
      </c>
      <c r="C823" s="263">
        <v>3815</v>
      </c>
      <c r="D823" s="263">
        <v>2407</v>
      </c>
      <c r="E823" s="263">
        <v>2586</v>
      </c>
      <c r="F823" s="257">
        <f t="shared" si="29"/>
        <v>67.8</v>
      </c>
      <c r="G823" s="257">
        <f t="shared" si="30"/>
        <v>107.4</v>
      </c>
    </row>
    <row r="824" spans="1:7" s="244" customFormat="1" ht="14.25">
      <c r="A824" s="261" t="s">
        <v>1458</v>
      </c>
      <c r="B824" s="287" t="s">
        <v>35</v>
      </c>
      <c r="C824" s="263">
        <v>364</v>
      </c>
      <c r="D824" s="263">
        <v>32</v>
      </c>
      <c r="E824" s="263">
        <v>20</v>
      </c>
      <c r="F824" s="257">
        <f t="shared" si="29"/>
        <v>5.5</v>
      </c>
      <c r="G824" s="257">
        <f t="shared" si="30"/>
        <v>62.5</v>
      </c>
    </row>
    <row r="825" spans="1:7" s="244" customFormat="1" ht="14.25">
      <c r="A825" s="261" t="s">
        <v>1459</v>
      </c>
      <c r="B825" s="287" t="s">
        <v>37</v>
      </c>
      <c r="C825" s="263">
        <v>10</v>
      </c>
      <c r="D825" s="263">
        <v>148</v>
      </c>
      <c r="E825" s="263">
        <v>102</v>
      </c>
      <c r="F825" s="257">
        <f t="shared" si="29"/>
        <v>1020</v>
      </c>
      <c r="G825" s="257">
        <f t="shared" si="30"/>
        <v>68.900000000000006</v>
      </c>
    </row>
    <row r="826" spans="1:7" s="244" customFormat="1" ht="14.25">
      <c r="A826" s="261" t="s">
        <v>1460</v>
      </c>
      <c r="B826" s="287" t="s">
        <v>51</v>
      </c>
      <c r="C826" s="263">
        <v>1568</v>
      </c>
      <c r="D826" s="263">
        <v>1644</v>
      </c>
      <c r="E826" s="263">
        <v>1200</v>
      </c>
      <c r="F826" s="257">
        <f t="shared" si="29"/>
        <v>76.5</v>
      </c>
      <c r="G826" s="257">
        <f t="shared" si="30"/>
        <v>73</v>
      </c>
    </row>
    <row r="827" spans="1:7" s="244" customFormat="1" ht="14.25">
      <c r="A827" s="261" t="s">
        <v>1461</v>
      </c>
      <c r="B827" s="287" t="s">
        <v>1462</v>
      </c>
      <c r="C827" s="263"/>
      <c r="D827" s="263"/>
      <c r="E827" s="263"/>
      <c r="F827" s="257" t="str">
        <f t="shared" si="29"/>
        <v/>
      </c>
      <c r="G827" s="257" t="str">
        <f t="shared" si="30"/>
        <v/>
      </c>
    </row>
    <row r="828" spans="1:7" s="244" customFormat="1" ht="14.25">
      <c r="A828" s="261" t="s">
        <v>1463</v>
      </c>
      <c r="B828" s="287" t="s">
        <v>1464</v>
      </c>
      <c r="C828" s="263">
        <v>20</v>
      </c>
      <c r="D828" s="263">
        <v>36</v>
      </c>
      <c r="E828" s="263">
        <v>10</v>
      </c>
      <c r="F828" s="257">
        <f t="shared" si="29"/>
        <v>50</v>
      </c>
      <c r="G828" s="257">
        <f t="shared" si="30"/>
        <v>27.8</v>
      </c>
    </row>
    <row r="829" spans="1:7" s="244" customFormat="1" ht="14.25">
      <c r="A829" s="261" t="s">
        <v>1465</v>
      </c>
      <c r="B829" s="287" t="s">
        <v>1466</v>
      </c>
      <c r="C829" s="263">
        <v>364</v>
      </c>
      <c r="D829" s="263">
        <v>260</v>
      </c>
      <c r="E829" s="263">
        <v>250</v>
      </c>
      <c r="F829" s="257">
        <f t="shared" si="29"/>
        <v>68.7</v>
      </c>
      <c r="G829" s="257">
        <f t="shared" si="30"/>
        <v>96.2</v>
      </c>
    </row>
    <row r="830" spans="1:7" s="244" customFormat="1" ht="14.25">
      <c r="A830" s="261" t="s">
        <v>1467</v>
      </c>
      <c r="B830" s="287" t="s">
        <v>1468</v>
      </c>
      <c r="C830" s="263"/>
      <c r="D830" s="263">
        <v>20</v>
      </c>
      <c r="E830" s="263">
        <v>10</v>
      </c>
      <c r="F830" s="257" t="str">
        <f t="shared" si="29"/>
        <v/>
      </c>
      <c r="G830" s="257">
        <f t="shared" si="30"/>
        <v>50</v>
      </c>
    </row>
    <row r="831" spans="1:7" s="244" customFormat="1" ht="14.25">
      <c r="A831" s="261" t="s">
        <v>1469</v>
      </c>
      <c r="B831" s="287" t="s">
        <v>1470</v>
      </c>
      <c r="C831" s="263"/>
      <c r="D831" s="263">
        <v>10</v>
      </c>
      <c r="E831" s="263">
        <v>5</v>
      </c>
      <c r="F831" s="257" t="str">
        <f t="shared" si="29"/>
        <v/>
      </c>
      <c r="G831" s="257">
        <f t="shared" si="30"/>
        <v>50</v>
      </c>
    </row>
    <row r="832" spans="1:7" s="244" customFormat="1" ht="14.25">
      <c r="A832" s="261" t="s">
        <v>1471</v>
      </c>
      <c r="B832" s="287" t="s">
        <v>1472</v>
      </c>
      <c r="C832" s="263"/>
      <c r="D832" s="263"/>
      <c r="E832" s="263"/>
      <c r="F832" s="257" t="str">
        <f t="shared" si="29"/>
        <v/>
      </c>
      <c r="G832" s="257" t="str">
        <f t="shared" si="30"/>
        <v/>
      </c>
    </row>
    <row r="833" spans="1:7" s="244" customFormat="1" ht="14.25">
      <c r="A833" s="261" t="s">
        <v>1473</v>
      </c>
      <c r="B833" s="287" t="s">
        <v>1474</v>
      </c>
      <c r="C833" s="263"/>
      <c r="D833" s="263"/>
      <c r="E833" s="263"/>
      <c r="F833" s="257" t="str">
        <f t="shared" si="29"/>
        <v/>
      </c>
      <c r="G833" s="257" t="str">
        <f t="shared" si="30"/>
        <v/>
      </c>
    </row>
    <row r="834" spans="1:7" s="244" customFormat="1" ht="14.25">
      <c r="A834" s="261" t="s">
        <v>1475</v>
      </c>
      <c r="B834" s="287" t="s">
        <v>1476</v>
      </c>
      <c r="C834" s="263"/>
      <c r="D834" s="263"/>
      <c r="E834" s="263"/>
      <c r="F834" s="257" t="str">
        <f t="shared" si="29"/>
        <v/>
      </c>
      <c r="G834" s="257" t="str">
        <f t="shared" si="30"/>
        <v/>
      </c>
    </row>
    <row r="835" spans="1:7" s="244" customFormat="1" ht="14.25">
      <c r="A835" s="261" t="s">
        <v>1477</v>
      </c>
      <c r="B835" s="287" t="s">
        <v>1478</v>
      </c>
      <c r="C835" s="263">
        <v>120</v>
      </c>
      <c r="D835" s="263">
        <v>178</v>
      </c>
      <c r="E835" s="263">
        <v>100</v>
      </c>
      <c r="F835" s="257">
        <f t="shared" si="29"/>
        <v>83.3</v>
      </c>
      <c r="G835" s="257">
        <f t="shared" si="30"/>
        <v>56.2</v>
      </c>
    </row>
    <row r="836" spans="1:7" s="244" customFormat="1" ht="14.25">
      <c r="A836" s="261" t="s">
        <v>1479</v>
      </c>
      <c r="B836" s="287" t="s">
        <v>1480</v>
      </c>
      <c r="C836" s="263"/>
      <c r="D836" s="263"/>
      <c r="E836" s="263"/>
      <c r="F836" s="257" t="str">
        <f t="shared" si="29"/>
        <v/>
      </c>
      <c r="G836" s="257" t="str">
        <f t="shared" si="30"/>
        <v/>
      </c>
    </row>
    <row r="837" spans="1:7" s="244" customFormat="1" ht="14.25">
      <c r="A837" s="261" t="s">
        <v>1481</v>
      </c>
      <c r="B837" s="287" t="s">
        <v>1482</v>
      </c>
      <c r="C837" s="263"/>
      <c r="D837" s="263"/>
      <c r="E837" s="263"/>
      <c r="F837" s="257" t="str">
        <f t="shared" si="29"/>
        <v/>
      </c>
      <c r="G837" s="257" t="str">
        <f t="shared" si="30"/>
        <v/>
      </c>
    </row>
    <row r="838" spans="1:7" s="244" customFormat="1" ht="14.25">
      <c r="A838" s="261" t="s">
        <v>1483</v>
      </c>
      <c r="B838" s="287" t="s">
        <v>1484</v>
      </c>
      <c r="C838" s="263">
        <v>6996</v>
      </c>
      <c r="D838" s="263">
        <v>5645</v>
      </c>
      <c r="E838" s="263">
        <v>5020</v>
      </c>
      <c r="F838" s="257">
        <f t="shared" si="29"/>
        <v>71.8</v>
      </c>
      <c r="G838" s="257">
        <f t="shared" si="30"/>
        <v>88.9</v>
      </c>
    </row>
    <row r="839" spans="1:7" s="244" customFormat="1" ht="14.25">
      <c r="A839" s="261" t="s">
        <v>1485</v>
      </c>
      <c r="B839" s="287" t="s">
        <v>1486</v>
      </c>
      <c r="C839" s="263"/>
      <c r="D839" s="263"/>
      <c r="E839" s="263"/>
      <c r="F839" s="257" t="str">
        <f t="shared" si="29"/>
        <v/>
      </c>
      <c r="G839" s="257" t="str">
        <f t="shared" si="30"/>
        <v/>
      </c>
    </row>
    <row r="840" spans="1:7" s="244" customFormat="1" ht="14.25">
      <c r="A840" s="261" t="s">
        <v>1487</v>
      </c>
      <c r="B840" s="287" t="s">
        <v>1488</v>
      </c>
      <c r="C840" s="263"/>
      <c r="D840" s="263">
        <v>123</v>
      </c>
      <c r="E840" s="263"/>
      <c r="F840" s="257" t="str">
        <f t="shared" si="29"/>
        <v/>
      </c>
      <c r="G840" s="257"/>
    </row>
    <row r="841" spans="1:7" s="244" customFormat="1" ht="14.25">
      <c r="A841" s="261" t="s">
        <v>1489</v>
      </c>
      <c r="B841" s="287" t="s">
        <v>1490</v>
      </c>
      <c r="C841" s="263"/>
      <c r="D841" s="263"/>
      <c r="E841" s="263"/>
      <c r="F841" s="257" t="str">
        <f t="shared" si="29"/>
        <v/>
      </c>
      <c r="G841" s="257" t="str">
        <f t="shared" si="30"/>
        <v/>
      </c>
    </row>
    <row r="842" spans="1:7" s="244" customFormat="1" ht="14.25">
      <c r="A842" s="261" t="s">
        <v>1491</v>
      </c>
      <c r="B842" s="287" t="s">
        <v>1492</v>
      </c>
      <c r="C842" s="263"/>
      <c r="D842" s="263"/>
      <c r="E842" s="263"/>
      <c r="F842" s="257" t="str">
        <f t="shared" si="29"/>
        <v/>
      </c>
      <c r="G842" s="257" t="str">
        <f t="shared" si="30"/>
        <v/>
      </c>
    </row>
    <row r="843" spans="1:7" s="244" customFormat="1" ht="14.25">
      <c r="A843" s="261" t="s">
        <v>1493</v>
      </c>
      <c r="B843" s="287" t="s">
        <v>1494</v>
      </c>
      <c r="C843" s="263"/>
      <c r="D843" s="263">
        <v>2163</v>
      </c>
      <c r="E843" s="263">
        <v>1100</v>
      </c>
      <c r="F843" s="257" t="str">
        <f t="shared" si="29"/>
        <v/>
      </c>
      <c r="G843" s="257">
        <f t="shared" si="30"/>
        <v>50.9</v>
      </c>
    </row>
    <row r="844" spans="1:7" s="244" customFormat="1" ht="14.25">
      <c r="A844" s="261" t="s">
        <v>1495</v>
      </c>
      <c r="B844" s="287" t="s">
        <v>1496</v>
      </c>
      <c r="C844" s="263"/>
      <c r="D844" s="263">
        <v>33</v>
      </c>
      <c r="E844" s="263"/>
      <c r="F844" s="257" t="str">
        <f t="shared" ref="F844:F907" si="32">IF(C844=0,"",ROUND(E844/C844*100,1))</f>
        <v/>
      </c>
      <c r="G844" s="257"/>
    </row>
    <row r="845" spans="1:7" s="244" customFormat="1" ht="14.25">
      <c r="A845" s="261" t="s">
        <v>1497</v>
      </c>
      <c r="B845" s="287" t="s">
        <v>1498</v>
      </c>
      <c r="C845" s="263"/>
      <c r="D845" s="263"/>
      <c r="E845" s="263"/>
      <c r="F845" s="257" t="str">
        <f t="shared" si="32"/>
        <v/>
      </c>
      <c r="G845" s="257" t="str">
        <f t="shared" ref="G845:G907" si="33">IF(D845=0,"",ROUND(E845/D845*100,1))</f>
        <v/>
      </c>
    </row>
    <row r="846" spans="1:7" s="244" customFormat="1" ht="14.25">
      <c r="A846" s="261" t="s">
        <v>1499</v>
      </c>
      <c r="B846" s="287" t="s">
        <v>1500</v>
      </c>
      <c r="C846" s="263">
        <v>2631</v>
      </c>
      <c r="D846" s="263">
        <v>138</v>
      </c>
      <c r="E846" s="263">
        <v>125</v>
      </c>
      <c r="F846" s="257"/>
      <c r="G846" s="257"/>
    </row>
    <row r="847" spans="1:7" s="244" customFormat="1" ht="14.25">
      <c r="A847" s="261" t="s">
        <v>1501</v>
      </c>
      <c r="B847" s="287" t="s">
        <v>1502</v>
      </c>
      <c r="C847" s="263">
        <v>4532</v>
      </c>
      <c r="D847" s="263">
        <v>2430</v>
      </c>
      <c r="E847" s="263">
        <v>1924</v>
      </c>
      <c r="F847" s="257">
        <f t="shared" si="32"/>
        <v>42.5</v>
      </c>
      <c r="G847" s="257">
        <f t="shared" si="33"/>
        <v>79.2</v>
      </c>
    </row>
    <row r="848" spans="1:7" s="244" customFormat="1" ht="14.25">
      <c r="A848" s="258" t="s">
        <v>1503</v>
      </c>
      <c r="B848" s="286" t="s">
        <v>1504</v>
      </c>
      <c r="C848" s="260">
        <f>SUM(C849:C869)</f>
        <v>5440</v>
      </c>
      <c r="D848" s="260">
        <v>5690</v>
      </c>
      <c r="E848" s="260">
        <v>5900</v>
      </c>
      <c r="F848" s="257">
        <f t="shared" si="32"/>
        <v>108.5</v>
      </c>
      <c r="G848" s="257">
        <f t="shared" si="33"/>
        <v>103.7</v>
      </c>
    </row>
    <row r="849" spans="1:7" s="244" customFormat="1" ht="14.25">
      <c r="A849" s="261" t="s">
        <v>1505</v>
      </c>
      <c r="B849" s="287" t="s">
        <v>33</v>
      </c>
      <c r="C849" s="263">
        <v>1002</v>
      </c>
      <c r="D849" s="263">
        <v>759</v>
      </c>
      <c r="E849" s="263">
        <v>1200</v>
      </c>
      <c r="F849" s="257">
        <f t="shared" si="32"/>
        <v>119.8</v>
      </c>
      <c r="G849" s="257">
        <f t="shared" si="33"/>
        <v>158.1</v>
      </c>
    </row>
    <row r="850" spans="1:7" s="244" customFormat="1" ht="14.25">
      <c r="A850" s="261" t="s">
        <v>1506</v>
      </c>
      <c r="B850" s="287" t="s">
        <v>35</v>
      </c>
      <c r="C850" s="263">
        <v>50</v>
      </c>
      <c r="D850" s="263">
        <v>40</v>
      </c>
      <c r="E850" s="263">
        <v>66</v>
      </c>
      <c r="F850" s="257">
        <f t="shared" si="32"/>
        <v>132</v>
      </c>
      <c r="G850" s="257">
        <f t="shared" si="33"/>
        <v>165</v>
      </c>
    </row>
    <row r="851" spans="1:7" s="244" customFormat="1" ht="14.25">
      <c r="A851" s="261" t="s">
        <v>1507</v>
      </c>
      <c r="B851" s="287" t="s">
        <v>37</v>
      </c>
      <c r="C851" s="263"/>
      <c r="D851" s="263">
        <v>46</v>
      </c>
      <c r="E851" s="263">
        <v>59</v>
      </c>
      <c r="F851" s="257" t="str">
        <f t="shared" si="32"/>
        <v/>
      </c>
      <c r="G851" s="257">
        <f t="shared" si="33"/>
        <v>128.30000000000001</v>
      </c>
    </row>
    <row r="852" spans="1:7" s="244" customFormat="1" ht="14.25">
      <c r="A852" s="261" t="s">
        <v>1508</v>
      </c>
      <c r="B852" s="287" t="s">
        <v>1509</v>
      </c>
      <c r="C852" s="263">
        <v>2760</v>
      </c>
      <c r="D852" s="263">
        <v>1181</v>
      </c>
      <c r="E852" s="263">
        <v>1230</v>
      </c>
      <c r="F852" s="257">
        <f t="shared" si="32"/>
        <v>44.6</v>
      </c>
      <c r="G852" s="257">
        <f t="shared" si="33"/>
        <v>104.1</v>
      </c>
    </row>
    <row r="853" spans="1:7" s="244" customFormat="1" ht="14.25">
      <c r="A853" s="261" t="s">
        <v>1510</v>
      </c>
      <c r="B853" s="287" t="s">
        <v>1511</v>
      </c>
      <c r="C853" s="263"/>
      <c r="D853" s="263">
        <v>713</v>
      </c>
      <c r="E853" s="263">
        <v>736</v>
      </c>
      <c r="F853" s="257" t="str">
        <f t="shared" si="32"/>
        <v/>
      </c>
      <c r="G853" s="257">
        <f t="shared" si="33"/>
        <v>103.2</v>
      </c>
    </row>
    <row r="854" spans="1:7" s="244" customFormat="1" ht="14.25">
      <c r="A854" s="261" t="s">
        <v>1512</v>
      </c>
      <c r="B854" s="287" t="s">
        <v>1513</v>
      </c>
      <c r="C854" s="263"/>
      <c r="D854" s="263">
        <v>45</v>
      </c>
      <c r="E854" s="263">
        <v>20</v>
      </c>
      <c r="F854" s="257" t="str">
        <f t="shared" si="32"/>
        <v/>
      </c>
      <c r="G854" s="257">
        <f t="shared" si="33"/>
        <v>44.4</v>
      </c>
    </row>
    <row r="855" spans="1:7" s="244" customFormat="1" ht="14.25">
      <c r="A855" s="261" t="s">
        <v>1514</v>
      </c>
      <c r="B855" s="287" t="s">
        <v>1515</v>
      </c>
      <c r="C855" s="263">
        <v>70</v>
      </c>
      <c r="D855" s="263">
        <v>1149</v>
      </c>
      <c r="E855" s="263">
        <v>1098</v>
      </c>
      <c r="F855" s="257">
        <f t="shared" si="32"/>
        <v>1568.6</v>
      </c>
      <c r="G855" s="257">
        <f t="shared" si="33"/>
        <v>95.6</v>
      </c>
    </row>
    <row r="856" spans="1:7" s="244" customFormat="1" ht="14.25">
      <c r="A856" s="261" t="s">
        <v>1516</v>
      </c>
      <c r="B856" s="287" t="s">
        <v>1517</v>
      </c>
      <c r="C856" s="263"/>
      <c r="D856" s="263">
        <v>1423</v>
      </c>
      <c r="E856" s="263">
        <v>855</v>
      </c>
      <c r="F856" s="257" t="str">
        <f t="shared" si="32"/>
        <v/>
      </c>
      <c r="G856" s="257">
        <f t="shared" si="33"/>
        <v>60.1</v>
      </c>
    </row>
    <row r="857" spans="1:7" s="244" customFormat="1" ht="14.25">
      <c r="A857" s="261" t="s">
        <v>1518</v>
      </c>
      <c r="B857" s="287" t="s">
        <v>1519</v>
      </c>
      <c r="C857" s="263"/>
      <c r="D857" s="263">
        <v>30</v>
      </c>
      <c r="E857" s="263"/>
      <c r="F857" s="257" t="str">
        <f t="shared" si="32"/>
        <v/>
      </c>
      <c r="G857" s="257"/>
    </row>
    <row r="858" spans="1:7" s="244" customFormat="1" ht="14.25">
      <c r="A858" s="261" t="s">
        <v>1520</v>
      </c>
      <c r="B858" s="287" t="s">
        <v>1521</v>
      </c>
      <c r="C858" s="263"/>
      <c r="D858" s="263"/>
      <c r="E858" s="263"/>
      <c r="F858" s="257" t="str">
        <f t="shared" si="32"/>
        <v/>
      </c>
      <c r="G858" s="257" t="str">
        <f t="shared" si="33"/>
        <v/>
      </c>
    </row>
    <row r="859" spans="1:7" s="244" customFormat="1" ht="14.25">
      <c r="A859" s="261" t="s">
        <v>1522</v>
      </c>
      <c r="B859" s="287" t="s">
        <v>1523</v>
      </c>
      <c r="C859" s="263">
        <v>193</v>
      </c>
      <c r="D859" s="263"/>
      <c r="E859" s="263">
        <v>80</v>
      </c>
      <c r="F859" s="257">
        <f t="shared" si="32"/>
        <v>41.5</v>
      </c>
      <c r="G859" s="257" t="str">
        <f t="shared" si="33"/>
        <v/>
      </c>
    </row>
    <row r="860" spans="1:7" s="244" customFormat="1" ht="14.25">
      <c r="A860" s="261" t="s">
        <v>1524</v>
      </c>
      <c r="B860" s="287" t="s">
        <v>1525</v>
      </c>
      <c r="C860" s="263"/>
      <c r="D860" s="263"/>
      <c r="E860" s="263"/>
      <c r="F860" s="257" t="str">
        <f t="shared" si="32"/>
        <v/>
      </c>
      <c r="G860" s="257" t="str">
        <f t="shared" si="33"/>
        <v/>
      </c>
    </row>
    <row r="861" spans="1:7" s="244" customFormat="1" ht="14.25">
      <c r="A861" s="261" t="s">
        <v>1526</v>
      </c>
      <c r="B861" s="287" t="s">
        <v>1527</v>
      </c>
      <c r="C861" s="263"/>
      <c r="D861" s="263">
        <v>6</v>
      </c>
      <c r="E861" s="263"/>
      <c r="F861" s="257" t="str">
        <f t="shared" si="32"/>
        <v/>
      </c>
      <c r="G861" s="257"/>
    </row>
    <row r="862" spans="1:7" s="244" customFormat="1" ht="14.25">
      <c r="A862" s="261" t="s">
        <v>1528</v>
      </c>
      <c r="B862" s="287" t="s">
        <v>1529</v>
      </c>
      <c r="C862" s="263"/>
      <c r="D862" s="263">
        <v>30</v>
      </c>
      <c r="E862" s="263"/>
      <c r="F862" s="257" t="str">
        <f t="shared" si="32"/>
        <v/>
      </c>
      <c r="G862" s="257"/>
    </row>
    <row r="863" spans="1:7" s="244" customFormat="1" ht="14.25">
      <c r="A863" s="261" t="s">
        <v>1530</v>
      </c>
      <c r="B863" s="287" t="s">
        <v>1531</v>
      </c>
      <c r="C863" s="263"/>
      <c r="D863" s="263"/>
      <c r="E863" s="263"/>
      <c r="F863" s="257" t="str">
        <f t="shared" si="32"/>
        <v/>
      </c>
      <c r="G863" s="257" t="str">
        <f t="shared" si="33"/>
        <v/>
      </c>
    </row>
    <row r="864" spans="1:7" s="244" customFormat="1" ht="14.25">
      <c r="A864" s="261" t="s">
        <v>1532</v>
      </c>
      <c r="B864" s="287" t="s">
        <v>1533</v>
      </c>
      <c r="C864" s="263"/>
      <c r="D864" s="263"/>
      <c r="E864" s="263"/>
      <c r="F864" s="257" t="str">
        <f t="shared" si="32"/>
        <v/>
      </c>
      <c r="G864" s="257" t="str">
        <f t="shared" si="33"/>
        <v/>
      </c>
    </row>
    <row r="865" spans="1:7" s="244" customFormat="1" ht="14.25">
      <c r="A865" s="261" t="s">
        <v>1534</v>
      </c>
      <c r="B865" s="287" t="s">
        <v>1535</v>
      </c>
      <c r="C865" s="263"/>
      <c r="D865" s="263"/>
      <c r="E865" s="263"/>
      <c r="F865" s="257" t="str">
        <f t="shared" si="32"/>
        <v/>
      </c>
      <c r="G865" s="257" t="str">
        <f t="shared" si="33"/>
        <v/>
      </c>
    </row>
    <row r="866" spans="1:7" s="244" customFormat="1" ht="14.25">
      <c r="A866" s="261" t="s">
        <v>1536</v>
      </c>
      <c r="B866" s="287" t="s">
        <v>1537</v>
      </c>
      <c r="C866" s="263">
        <v>1056</v>
      </c>
      <c r="D866" s="263">
        <v>250</v>
      </c>
      <c r="E866" s="263">
        <v>200</v>
      </c>
      <c r="F866" s="257">
        <f t="shared" si="32"/>
        <v>18.899999999999999</v>
      </c>
      <c r="G866" s="257">
        <f t="shared" si="33"/>
        <v>80</v>
      </c>
    </row>
    <row r="867" spans="1:7" s="244" customFormat="1" ht="14.25">
      <c r="A867" s="261" t="s">
        <v>1538</v>
      </c>
      <c r="B867" s="287" t="s">
        <v>1539</v>
      </c>
      <c r="C867" s="263"/>
      <c r="D867" s="263"/>
      <c r="E867" s="263"/>
      <c r="F867" s="257" t="str">
        <f t="shared" si="32"/>
        <v/>
      </c>
      <c r="G867" s="257" t="str">
        <f t="shared" si="33"/>
        <v/>
      </c>
    </row>
    <row r="868" spans="1:7" s="244" customFormat="1" ht="14.25">
      <c r="A868" s="261" t="s">
        <v>1540</v>
      </c>
      <c r="B868" s="287" t="s">
        <v>1474</v>
      </c>
      <c r="C868" s="263">
        <v>174</v>
      </c>
      <c r="D868" s="263"/>
      <c r="E868" s="263"/>
      <c r="F868" s="257"/>
      <c r="G868" s="257" t="str">
        <f t="shared" si="33"/>
        <v/>
      </c>
    </row>
    <row r="869" spans="1:7" s="244" customFormat="1" ht="14.25">
      <c r="A869" s="261" t="s">
        <v>1541</v>
      </c>
      <c r="B869" s="287" t="s">
        <v>1542</v>
      </c>
      <c r="C869" s="263">
        <v>135</v>
      </c>
      <c r="D869" s="263">
        <v>18</v>
      </c>
      <c r="E869" s="263">
        <v>356</v>
      </c>
      <c r="F869" s="257">
        <f t="shared" si="32"/>
        <v>263.7</v>
      </c>
      <c r="G869" s="257">
        <f t="shared" si="33"/>
        <v>1977.8</v>
      </c>
    </row>
    <row r="870" spans="1:7" s="244" customFormat="1" ht="14.25">
      <c r="A870" s="258" t="s">
        <v>1543</v>
      </c>
      <c r="B870" s="286" t="s">
        <v>1544</v>
      </c>
      <c r="C870" s="260">
        <f>SUM(C871:C897)</f>
        <v>12648</v>
      </c>
      <c r="D870" s="260">
        <v>3869</v>
      </c>
      <c r="E870" s="260">
        <v>16734</v>
      </c>
      <c r="F870" s="257">
        <f t="shared" si="32"/>
        <v>132.30000000000001</v>
      </c>
      <c r="G870" s="257">
        <f t="shared" si="33"/>
        <v>432.5</v>
      </c>
    </row>
    <row r="871" spans="1:7" s="244" customFormat="1" ht="14.25">
      <c r="A871" s="261" t="s">
        <v>1545</v>
      </c>
      <c r="B871" s="287" t="s">
        <v>33</v>
      </c>
      <c r="C871" s="263">
        <v>666</v>
      </c>
      <c r="D871" s="263">
        <v>962</v>
      </c>
      <c r="E871" s="263">
        <v>1005</v>
      </c>
      <c r="F871" s="257">
        <f t="shared" si="32"/>
        <v>150.9</v>
      </c>
      <c r="G871" s="257">
        <f t="shared" si="33"/>
        <v>104.5</v>
      </c>
    </row>
    <row r="872" spans="1:7" s="244" customFormat="1" ht="14.25">
      <c r="A872" s="261" t="s">
        <v>1546</v>
      </c>
      <c r="B872" s="287" t="s">
        <v>35</v>
      </c>
      <c r="C872" s="263">
        <v>160</v>
      </c>
      <c r="D872" s="263">
        <v>24</v>
      </c>
      <c r="E872" s="263">
        <v>20</v>
      </c>
      <c r="F872" s="257">
        <f t="shared" si="32"/>
        <v>12.5</v>
      </c>
      <c r="G872" s="257">
        <f t="shared" si="33"/>
        <v>83.3</v>
      </c>
    </row>
    <row r="873" spans="1:7" s="244" customFormat="1" ht="14.25">
      <c r="A873" s="261" t="s">
        <v>1547</v>
      </c>
      <c r="B873" s="287" t="s">
        <v>37</v>
      </c>
      <c r="C873" s="263"/>
      <c r="D873" s="263">
        <v>45</v>
      </c>
      <c r="E873" s="263">
        <v>30</v>
      </c>
      <c r="F873" s="257" t="str">
        <f t="shared" si="32"/>
        <v/>
      </c>
      <c r="G873" s="257">
        <f t="shared" si="33"/>
        <v>66.7</v>
      </c>
    </row>
    <row r="874" spans="1:7" s="244" customFormat="1" ht="14.25">
      <c r="A874" s="261" t="s">
        <v>1548</v>
      </c>
      <c r="B874" s="287" t="s">
        <v>1549</v>
      </c>
      <c r="C874" s="263">
        <v>960</v>
      </c>
      <c r="D874" s="263">
        <v>496</v>
      </c>
      <c r="E874" s="263">
        <v>990</v>
      </c>
      <c r="F874" s="257">
        <f t="shared" si="32"/>
        <v>103.1</v>
      </c>
      <c r="G874" s="257">
        <f t="shared" si="33"/>
        <v>199.6</v>
      </c>
    </row>
    <row r="875" spans="1:7" s="244" customFormat="1" ht="14.25">
      <c r="A875" s="261" t="s">
        <v>1550</v>
      </c>
      <c r="B875" s="287" t="s">
        <v>1551</v>
      </c>
      <c r="C875" s="263"/>
      <c r="D875" s="263">
        <v>67</v>
      </c>
      <c r="E875" s="263">
        <v>98</v>
      </c>
      <c r="F875" s="257" t="str">
        <f t="shared" si="32"/>
        <v/>
      </c>
      <c r="G875" s="257">
        <f t="shared" si="33"/>
        <v>146.30000000000001</v>
      </c>
    </row>
    <row r="876" spans="1:7" s="244" customFormat="1" ht="14.25">
      <c r="A876" s="261" t="s">
        <v>1552</v>
      </c>
      <c r="B876" s="287" t="s">
        <v>1553</v>
      </c>
      <c r="C876" s="263">
        <v>849</v>
      </c>
      <c r="D876" s="263">
        <v>137</v>
      </c>
      <c r="E876" s="263">
        <v>120</v>
      </c>
      <c r="F876" s="257">
        <f t="shared" si="32"/>
        <v>14.1</v>
      </c>
      <c r="G876" s="257">
        <f t="shared" si="33"/>
        <v>87.6</v>
      </c>
    </row>
    <row r="877" spans="1:7" s="244" customFormat="1" ht="14.25">
      <c r="A877" s="261" t="s">
        <v>1554</v>
      </c>
      <c r="B877" s="287" t="s">
        <v>1555</v>
      </c>
      <c r="C877" s="263"/>
      <c r="D877" s="263"/>
      <c r="E877" s="263"/>
      <c r="F877" s="257" t="str">
        <f t="shared" si="32"/>
        <v/>
      </c>
      <c r="G877" s="257" t="str">
        <f t="shared" si="33"/>
        <v/>
      </c>
    </row>
    <row r="878" spans="1:7" s="244" customFormat="1" ht="14.25">
      <c r="A878" s="261" t="s">
        <v>1556</v>
      </c>
      <c r="B878" s="287" t="s">
        <v>1557</v>
      </c>
      <c r="C878" s="263"/>
      <c r="D878" s="263">
        <v>62</v>
      </c>
      <c r="E878" s="263">
        <v>60</v>
      </c>
      <c r="F878" s="257" t="str">
        <f t="shared" si="32"/>
        <v/>
      </c>
      <c r="G878" s="257">
        <f t="shared" si="33"/>
        <v>96.8</v>
      </c>
    </row>
    <row r="879" spans="1:7" s="244" customFormat="1" ht="14.25">
      <c r="A879" s="261" t="s">
        <v>1558</v>
      </c>
      <c r="B879" s="287" t="s">
        <v>1559</v>
      </c>
      <c r="C879" s="263"/>
      <c r="D879" s="263">
        <v>20</v>
      </c>
      <c r="E879" s="263">
        <v>20</v>
      </c>
      <c r="F879" s="257" t="str">
        <f t="shared" si="32"/>
        <v/>
      </c>
      <c r="G879" s="257">
        <f t="shared" si="33"/>
        <v>100</v>
      </c>
    </row>
    <row r="880" spans="1:7" s="244" customFormat="1" ht="14.25">
      <c r="A880" s="261" t="s">
        <v>1560</v>
      </c>
      <c r="B880" s="287" t="s">
        <v>1561</v>
      </c>
      <c r="C880" s="263">
        <v>520</v>
      </c>
      <c r="D880" s="263">
        <v>60</v>
      </c>
      <c r="E880" s="263">
        <v>1211</v>
      </c>
      <c r="F880" s="257">
        <f t="shared" si="32"/>
        <v>232.9</v>
      </c>
      <c r="G880" s="257">
        <f t="shared" si="33"/>
        <v>2018.3</v>
      </c>
    </row>
    <row r="881" spans="1:7" s="244" customFormat="1" ht="14.25">
      <c r="A881" s="261" t="s">
        <v>1562</v>
      </c>
      <c r="B881" s="287" t="s">
        <v>1563</v>
      </c>
      <c r="C881" s="263"/>
      <c r="D881" s="263">
        <v>20</v>
      </c>
      <c r="E881" s="263">
        <v>20</v>
      </c>
      <c r="F881" s="257" t="str">
        <f t="shared" si="32"/>
        <v/>
      </c>
      <c r="G881" s="257">
        <f t="shared" si="33"/>
        <v>100</v>
      </c>
    </row>
    <row r="882" spans="1:7" s="244" customFormat="1" ht="14.25">
      <c r="A882" s="261" t="s">
        <v>1564</v>
      </c>
      <c r="B882" s="287" t="s">
        <v>1565</v>
      </c>
      <c r="C882" s="263"/>
      <c r="D882" s="263"/>
      <c r="E882" s="263"/>
      <c r="F882" s="257" t="str">
        <f t="shared" si="32"/>
        <v/>
      </c>
      <c r="G882" s="257" t="str">
        <f t="shared" si="33"/>
        <v/>
      </c>
    </row>
    <row r="883" spans="1:7" s="244" customFormat="1" ht="14.25">
      <c r="A883" s="261" t="s">
        <v>1566</v>
      </c>
      <c r="B883" s="287" t="s">
        <v>1567</v>
      </c>
      <c r="C883" s="263"/>
      <c r="D883" s="263"/>
      <c r="E883" s="263"/>
      <c r="F883" s="257" t="str">
        <f t="shared" si="32"/>
        <v/>
      </c>
      <c r="G883" s="257" t="str">
        <f t="shared" si="33"/>
        <v/>
      </c>
    </row>
    <row r="884" spans="1:7" s="244" customFormat="1" ht="14.25">
      <c r="A884" s="261" t="s">
        <v>1568</v>
      </c>
      <c r="B884" s="287" t="s">
        <v>1569</v>
      </c>
      <c r="C884" s="263">
        <v>176</v>
      </c>
      <c r="D884" s="263">
        <v>58</v>
      </c>
      <c r="E884" s="263">
        <v>600</v>
      </c>
      <c r="F884" s="257">
        <f t="shared" si="32"/>
        <v>340.9</v>
      </c>
      <c r="G884" s="257">
        <f t="shared" si="33"/>
        <v>1034.5</v>
      </c>
    </row>
    <row r="885" spans="1:7" s="244" customFormat="1" ht="14.25">
      <c r="A885" s="261" t="s">
        <v>1570</v>
      </c>
      <c r="B885" s="287" t="s">
        <v>1571</v>
      </c>
      <c r="C885" s="263"/>
      <c r="D885" s="263">
        <v>25</v>
      </c>
      <c r="E885" s="263">
        <v>20</v>
      </c>
      <c r="F885" s="257" t="str">
        <f t="shared" si="32"/>
        <v/>
      </c>
      <c r="G885" s="257">
        <f t="shared" si="33"/>
        <v>80</v>
      </c>
    </row>
    <row r="886" spans="1:7" s="244" customFormat="1" ht="14.25">
      <c r="A886" s="261" t="s">
        <v>1572</v>
      </c>
      <c r="B886" s="287" t="s">
        <v>1573</v>
      </c>
      <c r="C886" s="263">
        <v>2263</v>
      </c>
      <c r="D886" s="263">
        <v>173</v>
      </c>
      <c r="E886" s="263">
        <v>4352</v>
      </c>
      <c r="F886" s="257">
        <f t="shared" si="32"/>
        <v>192.3</v>
      </c>
      <c r="G886" s="257">
        <f t="shared" si="33"/>
        <v>2515.6</v>
      </c>
    </row>
    <row r="887" spans="1:7" s="244" customFormat="1" ht="14.25">
      <c r="A887" s="261" t="s">
        <v>1574</v>
      </c>
      <c r="B887" s="287" t="s">
        <v>1575</v>
      </c>
      <c r="C887" s="263"/>
      <c r="D887" s="263"/>
      <c r="E887" s="263"/>
      <c r="F887" s="257" t="str">
        <f t="shared" si="32"/>
        <v/>
      </c>
      <c r="G887" s="257" t="str">
        <f t="shared" si="33"/>
        <v/>
      </c>
    </row>
    <row r="888" spans="1:7" s="244" customFormat="1" ht="14.25">
      <c r="A888" s="261" t="s">
        <v>1576</v>
      </c>
      <c r="B888" s="287" t="s">
        <v>1577</v>
      </c>
      <c r="C888" s="263"/>
      <c r="D888" s="263"/>
      <c r="E888" s="263"/>
      <c r="F888" s="257" t="str">
        <f t="shared" si="32"/>
        <v/>
      </c>
      <c r="G888" s="257" t="str">
        <f t="shared" si="33"/>
        <v/>
      </c>
    </row>
    <row r="889" spans="1:7" s="244" customFormat="1" ht="14.25">
      <c r="A889" s="261" t="s">
        <v>1578</v>
      </c>
      <c r="B889" s="287" t="s">
        <v>1579</v>
      </c>
      <c r="C889" s="263"/>
      <c r="D889" s="263">
        <v>1174</v>
      </c>
      <c r="E889" s="263">
        <v>1500</v>
      </c>
      <c r="F889" s="257" t="str">
        <f t="shared" si="32"/>
        <v/>
      </c>
      <c r="G889" s="257">
        <f t="shared" si="33"/>
        <v>127.8</v>
      </c>
    </row>
    <row r="890" spans="1:7" s="244" customFormat="1" ht="14.25">
      <c r="A890" s="261" t="s">
        <v>1580</v>
      </c>
      <c r="B890" s="287" t="s">
        <v>1581</v>
      </c>
      <c r="C890" s="263">
        <v>2210</v>
      </c>
      <c r="D890" s="263">
        <v>450</v>
      </c>
      <c r="E890" s="263">
        <v>2963</v>
      </c>
      <c r="F890" s="257">
        <f t="shared" si="32"/>
        <v>134.1</v>
      </c>
      <c r="G890" s="257">
        <f t="shared" si="33"/>
        <v>658.4</v>
      </c>
    </row>
    <row r="891" spans="1:7" s="244" customFormat="1" ht="14.25">
      <c r="A891" s="261" t="s">
        <v>1582</v>
      </c>
      <c r="B891" s="287" t="s">
        <v>1583</v>
      </c>
      <c r="C891" s="263">
        <v>64</v>
      </c>
      <c r="D891" s="263">
        <v>20</v>
      </c>
      <c r="E891" s="263">
        <v>65</v>
      </c>
      <c r="F891" s="257">
        <f t="shared" si="32"/>
        <v>101.6</v>
      </c>
      <c r="G891" s="257">
        <f t="shared" si="33"/>
        <v>325</v>
      </c>
    </row>
    <row r="892" spans="1:7" s="244" customFormat="1" ht="14.25">
      <c r="A892" s="261" t="s">
        <v>1584</v>
      </c>
      <c r="B892" s="287" t="s">
        <v>1531</v>
      </c>
      <c r="C892" s="263"/>
      <c r="D892" s="263"/>
      <c r="E892" s="263">
        <v>60</v>
      </c>
      <c r="F892" s="257" t="str">
        <f t="shared" si="32"/>
        <v/>
      </c>
      <c r="G892" s="257" t="str">
        <f t="shared" si="33"/>
        <v/>
      </c>
    </row>
    <row r="893" spans="1:7" s="244" customFormat="1" ht="14.25">
      <c r="A893" s="261" t="s">
        <v>1585</v>
      </c>
      <c r="B893" s="287" t="s">
        <v>1586</v>
      </c>
      <c r="C893" s="263"/>
      <c r="D893" s="263"/>
      <c r="E893" s="263"/>
      <c r="F893" s="257" t="str">
        <f t="shared" si="32"/>
        <v/>
      </c>
      <c r="G893" s="257" t="str">
        <f t="shared" si="33"/>
        <v/>
      </c>
    </row>
    <row r="894" spans="1:7" s="244" customFormat="1" ht="14.25">
      <c r="A894" s="261" t="s">
        <v>1587</v>
      </c>
      <c r="B894" s="287" t="s">
        <v>1588</v>
      </c>
      <c r="C894" s="263"/>
      <c r="D894" s="263">
        <v>40</v>
      </c>
      <c r="E894" s="263">
        <v>40</v>
      </c>
      <c r="F894" s="257" t="str">
        <f t="shared" si="32"/>
        <v/>
      </c>
      <c r="G894" s="257">
        <f t="shared" si="33"/>
        <v>100</v>
      </c>
    </row>
    <row r="895" spans="1:7" s="244" customFormat="1" ht="14.25">
      <c r="A895" s="261" t="s">
        <v>1589</v>
      </c>
      <c r="B895" s="287" t="s">
        <v>1590</v>
      </c>
      <c r="C895" s="263"/>
      <c r="D895" s="263"/>
      <c r="E895" s="263"/>
      <c r="F895" s="257" t="str">
        <f t="shared" si="32"/>
        <v/>
      </c>
      <c r="G895" s="257" t="str">
        <f t="shared" si="33"/>
        <v/>
      </c>
    </row>
    <row r="896" spans="1:7" s="244" customFormat="1" ht="14.25">
      <c r="A896" s="261" t="s">
        <v>1591</v>
      </c>
      <c r="B896" s="287" t="s">
        <v>1592</v>
      </c>
      <c r="C896" s="263"/>
      <c r="D896" s="263"/>
      <c r="E896" s="263"/>
      <c r="F896" s="257" t="str">
        <f t="shared" si="32"/>
        <v/>
      </c>
      <c r="G896" s="257" t="str">
        <f t="shared" si="33"/>
        <v/>
      </c>
    </row>
    <row r="897" spans="1:7" s="244" customFormat="1" ht="14.25">
      <c r="A897" s="261" t="s">
        <v>1593</v>
      </c>
      <c r="B897" s="287" t="s">
        <v>1594</v>
      </c>
      <c r="C897" s="263">
        <v>4780</v>
      </c>
      <c r="D897" s="263">
        <v>36</v>
      </c>
      <c r="E897" s="263">
        <v>3560</v>
      </c>
      <c r="F897" s="257">
        <f t="shared" si="32"/>
        <v>74.5</v>
      </c>
      <c r="G897" s="257">
        <f t="shared" si="33"/>
        <v>9888.9</v>
      </c>
    </row>
    <row r="898" spans="1:7" s="244" customFormat="1" ht="14.25">
      <c r="A898" s="258" t="s">
        <v>1595</v>
      </c>
      <c r="B898" s="286" t="s">
        <v>1596</v>
      </c>
      <c r="C898" s="260">
        <f>SUM(C899:C908)</f>
        <v>15346</v>
      </c>
      <c r="D898" s="260">
        <v>26434</v>
      </c>
      <c r="E898" s="260">
        <v>13818</v>
      </c>
      <c r="F898" s="257">
        <f t="shared" si="32"/>
        <v>90</v>
      </c>
      <c r="G898" s="257">
        <f t="shared" si="33"/>
        <v>52.3</v>
      </c>
    </row>
    <row r="899" spans="1:7" s="244" customFormat="1" ht="14.25">
      <c r="A899" s="261" t="s">
        <v>1597</v>
      </c>
      <c r="B899" s="287" t="s">
        <v>33</v>
      </c>
      <c r="C899" s="263">
        <v>363</v>
      </c>
      <c r="D899" s="263">
        <v>314</v>
      </c>
      <c r="E899" s="263">
        <v>500</v>
      </c>
      <c r="F899" s="257">
        <f t="shared" si="32"/>
        <v>137.69999999999999</v>
      </c>
      <c r="G899" s="257">
        <f t="shared" si="33"/>
        <v>159.19999999999999</v>
      </c>
    </row>
    <row r="900" spans="1:7" s="244" customFormat="1" ht="14.25">
      <c r="A900" s="261" t="s">
        <v>1598</v>
      </c>
      <c r="B900" s="287" t="s">
        <v>35</v>
      </c>
      <c r="C900" s="263">
        <v>189</v>
      </c>
      <c r="D900" s="263">
        <v>695</v>
      </c>
      <c r="E900" s="263">
        <v>598</v>
      </c>
      <c r="F900" s="257">
        <f t="shared" si="32"/>
        <v>316.39999999999998</v>
      </c>
      <c r="G900" s="257">
        <f t="shared" si="33"/>
        <v>86</v>
      </c>
    </row>
    <row r="901" spans="1:7" s="244" customFormat="1" ht="14.25">
      <c r="A901" s="261" t="s">
        <v>1599</v>
      </c>
      <c r="B901" s="287" t="s">
        <v>37</v>
      </c>
      <c r="C901" s="263">
        <v>52</v>
      </c>
      <c r="D901" s="263">
        <v>101</v>
      </c>
      <c r="E901" s="263">
        <v>20</v>
      </c>
      <c r="F901" s="257">
        <f t="shared" si="32"/>
        <v>38.5</v>
      </c>
      <c r="G901" s="257">
        <f t="shared" si="33"/>
        <v>19.8</v>
      </c>
    </row>
    <row r="902" spans="1:7" s="244" customFormat="1" ht="14.25">
      <c r="A902" s="261" t="s">
        <v>1600</v>
      </c>
      <c r="B902" s="287" t="s">
        <v>1601</v>
      </c>
      <c r="C902" s="263">
        <v>1450</v>
      </c>
      <c r="D902" s="263">
        <v>7475</v>
      </c>
      <c r="E902" s="263">
        <v>1536</v>
      </c>
      <c r="F902" s="257">
        <f t="shared" si="32"/>
        <v>105.9</v>
      </c>
      <c r="G902" s="257">
        <f t="shared" si="33"/>
        <v>20.5</v>
      </c>
    </row>
    <row r="903" spans="1:7" s="244" customFormat="1" ht="14.25">
      <c r="A903" s="261" t="s">
        <v>1602</v>
      </c>
      <c r="B903" s="287" t="s">
        <v>1603</v>
      </c>
      <c r="C903" s="263">
        <v>363</v>
      </c>
      <c r="D903" s="263">
        <v>8008</v>
      </c>
      <c r="E903" s="263">
        <v>658</v>
      </c>
      <c r="F903" s="257">
        <f t="shared" si="32"/>
        <v>181.3</v>
      </c>
      <c r="G903" s="257">
        <f t="shared" si="33"/>
        <v>8.1999999999999993</v>
      </c>
    </row>
    <row r="904" spans="1:7" s="244" customFormat="1" ht="14.25">
      <c r="A904" s="261" t="s">
        <v>1604</v>
      </c>
      <c r="B904" s="287" t="s">
        <v>1605</v>
      </c>
      <c r="C904" s="263"/>
      <c r="D904" s="263"/>
      <c r="E904" s="263"/>
      <c r="F904" s="257" t="str">
        <f t="shared" si="32"/>
        <v/>
      </c>
      <c r="G904" s="257" t="str">
        <f t="shared" si="33"/>
        <v/>
      </c>
    </row>
    <row r="905" spans="1:7" s="244" customFormat="1" ht="14.25">
      <c r="A905" s="261" t="s">
        <v>1606</v>
      </c>
      <c r="B905" s="287" t="s">
        <v>1607</v>
      </c>
      <c r="C905" s="263"/>
      <c r="D905" s="263">
        <v>83</v>
      </c>
      <c r="E905" s="263">
        <v>50</v>
      </c>
      <c r="F905" s="257" t="str">
        <f t="shared" si="32"/>
        <v/>
      </c>
      <c r="G905" s="257">
        <f t="shared" si="33"/>
        <v>60.2</v>
      </c>
    </row>
    <row r="906" spans="1:7" s="244" customFormat="1" ht="14.25">
      <c r="A906" s="261" t="s">
        <v>1608</v>
      </c>
      <c r="B906" s="287" t="s">
        <v>1609</v>
      </c>
      <c r="C906" s="263"/>
      <c r="D906" s="263"/>
      <c r="E906" s="263"/>
      <c r="F906" s="257" t="str">
        <f t="shared" si="32"/>
        <v/>
      </c>
      <c r="G906" s="257" t="str">
        <f t="shared" si="33"/>
        <v/>
      </c>
    </row>
    <row r="907" spans="1:7" s="244" customFormat="1" ht="14.25">
      <c r="A907" s="261" t="s">
        <v>1610</v>
      </c>
      <c r="B907" s="287" t="s">
        <v>51</v>
      </c>
      <c r="C907" s="263">
        <v>453</v>
      </c>
      <c r="D907" s="263">
        <v>53</v>
      </c>
      <c r="E907" s="263">
        <v>433</v>
      </c>
      <c r="F907" s="257">
        <f t="shared" si="32"/>
        <v>95.6</v>
      </c>
      <c r="G907" s="257">
        <f t="shared" si="33"/>
        <v>817</v>
      </c>
    </row>
    <row r="908" spans="1:7" s="244" customFormat="1" ht="14.25">
      <c r="A908" s="261" t="s">
        <v>1611</v>
      </c>
      <c r="B908" s="287" t="s">
        <v>1612</v>
      </c>
      <c r="C908" s="263">
        <v>12476</v>
      </c>
      <c r="D908" s="263">
        <v>9705</v>
      </c>
      <c r="E908" s="263">
        <v>10023</v>
      </c>
      <c r="F908" s="257">
        <f t="shared" ref="F908:F971" si="34">IF(C908=0,"",ROUND(E908/C908*100,1))</f>
        <v>80.3</v>
      </c>
      <c r="G908" s="257">
        <f t="shared" ref="G908:G971" si="35">IF(D908=0,"",ROUND(E908/D908*100,1))</f>
        <v>103.3</v>
      </c>
    </row>
    <row r="909" spans="1:7" s="244" customFormat="1" ht="14.25">
      <c r="A909" s="258" t="s">
        <v>1613</v>
      </c>
      <c r="B909" s="286" t="s">
        <v>1614</v>
      </c>
      <c r="C909" s="260">
        <f>SUM(C910:C915)</f>
        <v>6161</v>
      </c>
      <c r="D909" s="260">
        <v>5217</v>
      </c>
      <c r="E909" s="260">
        <v>10374</v>
      </c>
      <c r="F909" s="257">
        <f t="shared" si="34"/>
        <v>168.4</v>
      </c>
      <c r="G909" s="257">
        <f t="shared" si="35"/>
        <v>198.8</v>
      </c>
    </row>
    <row r="910" spans="1:7" s="244" customFormat="1" ht="14.25">
      <c r="A910" s="261" t="s">
        <v>1615</v>
      </c>
      <c r="B910" s="287" t="s">
        <v>1616</v>
      </c>
      <c r="C910" s="263">
        <v>63</v>
      </c>
      <c r="D910" s="263">
        <v>940</v>
      </c>
      <c r="E910" s="263">
        <v>868</v>
      </c>
      <c r="F910" s="257">
        <f t="shared" si="34"/>
        <v>1377.8</v>
      </c>
      <c r="G910" s="257">
        <f t="shared" si="35"/>
        <v>92.3</v>
      </c>
    </row>
    <row r="911" spans="1:7" s="244" customFormat="1" ht="14.25">
      <c r="A911" s="261" t="s">
        <v>1617</v>
      </c>
      <c r="B911" s="287" t="s">
        <v>1618</v>
      </c>
      <c r="C911" s="263"/>
      <c r="D911" s="263"/>
      <c r="E911" s="263"/>
      <c r="F911" s="257" t="str">
        <f t="shared" si="34"/>
        <v/>
      </c>
      <c r="G911" s="257" t="str">
        <f t="shared" si="35"/>
        <v/>
      </c>
    </row>
    <row r="912" spans="1:7" s="244" customFormat="1" ht="14.25">
      <c r="A912" s="261" t="s">
        <v>1619</v>
      </c>
      <c r="B912" s="287" t="s">
        <v>1620</v>
      </c>
      <c r="C912" s="263">
        <v>3465</v>
      </c>
      <c r="D912" s="263">
        <v>3986</v>
      </c>
      <c r="E912" s="263">
        <v>5600</v>
      </c>
      <c r="F912" s="257">
        <f t="shared" si="34"/>
        <v>161.6</v>
      </c>
      <c r="G912" s="257">
        <f t="shared" si="35"/>
        <v>140.5</v>
      </c>
    </row>
    <row r="913" spans="1:7" s="244" customFormat="1" ht="14.25">
      <c r="A913" s="261" t="s">
        <v>1621</v>
      </c>
      <c r="B913" s="287" t="s">
        <v>1622</v>
      </c>
      <c r="C913" s="263">
        <v>1763</v>
      </c>
      <c r="D913" s="263">
        <v>94</v>
      </c>
      <c r="E913" s="263">
        <v>3656</v>
      </c>
      <c r="F913" s="257">
        <f t="shared" si="34"/>
        <v>207.4</v>
      </c>
      <c r="G913" s="257">
        <f t="shared" si="35"/>
        <v>3889.4</v>
      </c>
    </row>
    <row r="914" spans="1:7" s="244" customFormat="1" ht="14.25">
      <c r="A914" s="261" t="s">
        <v>1623</v>
      </c>
      <c r="B914" s="287" t="s">
        <v>1624</v>
      </c>
      <c r="C914" s="263"/>
      <c r="D914" s="263"/>
      <c r="E914" s="263"/>
      <c r="F914" s="257" t="str">
        <f t="shared" si="34"/>
        <v/>
      </c>
      <c r="G914" s="257" t="str">
        <f t="shared" si="35"/>
        <v/>
      </c>
    </row>
    <row r="915" spans="1:7" s="244" customFormat="1" ht="14.25">
      <c r="A915" s="261" t="s">
        <v>1625</v>
      </c>
      <c r="B915" s="287" t="s">
        <v>1626</v>
      </c>
      <c r="C915" s="263">
        <v>870</v>
      </c>
      <c r="D915" s="263">
        <v>197</v>
      </c>
      <c r="E915" s="263">
        <v>250</v>
      </c>
      <c r="F915" s="257">
        <f t="shared" si="34"/>
        <v>28.7</v>
      </c>
      <c r="G915" s="257">
        <f t="shared" si="35"/>
        <v>126.9</v>
      </c>
    </row>
    <row r="916" spans="1:7" s="244" customFormat="1" ht="14.25">
      <c r="A916" s="258" t="s">
        <v>1627</v>
      </c>
      <c r="B916" s="286" t="s">
        <v>1628</v>
      </c>
      <c r="C916" s="260">
        <f>SUM(C917:C921)</f>
        <v>1177</v>
      </c>
      <c r="D916" s="260">
        <v>2635</v>
      </c>
      <c r="E916" s="260">
        <v>1553</v>
      </c>
      <c r="F916" s="257">
        <f t="shared" si="34"/>
        <v>131.9</v>
      </c>
      <c r="G916" s="257">
        <f t="shared" si="35"/>
        <v>58.9</v>
      </c>
    </row>
    <row r="917" spans="1:7" s="244" customFormat="1" ht="14.25">
      <c r="A917" s="261" t="s">
        <v>1629</v>
      </c>
      <c r="B917" s="287" t="s">
        <v>1630</v>
      </c>
      <c r="C917" s="263"/>
      <c r="D917" s="263"/>
      <c r="E917" s="263"/>
      <c r="F917" s="257" t="str">
        <f t="shared" si="34"/>
        <v/>
      </c>
      <c r="G917" s="257" t="str">
        <f t="shared" si="35"/>
        <v/>
      </c>
    </row>
    <row r="918" spans="1:7" s="244" customFormat="1" ht="14.25">
      <c r="A918" s="261" t="s">
        <v>1631</v>
      </c>
      <c r="B918" s="287" t="s">
        <v>1632</v>
      </c>
      <c r="C918" s="263">
        <v>540</v>
      </c>
      <c r="D918" s="263">
        <v>2524</v>
      </c>
      <c r="E918" s="263">
        <v>1260</v>
      </c>
      <c r="F918" s="257">
        <f t="shared" si="34"/>
        <v>233.3</v>
      </c>
      <c r="G918" s="257">
        <f t="shared" si="35"/>
        <v>49.9</v>
      </c>
    </row>
    <row r="919" spans="1:7" s="244" customFormat="1" ht="14.25">
      <c r="A919" s="261" t="s">
        <v>1633</v>
      </c>
      <c r="B919" s="287" t="s">
        <v>1634</v>
      </c>
      <c r="C919" s="263"/>
      <c r="D919" s="263">
        <v>111</v>
      </c>
      <c r="E919" s="263">
        <v>220</v>
      </c>
      <c r="F919" s="257" t="str">
        <f t="shared" si="34"/>
        <v/>
      </c>
      <c r="G919" s="257">
        <f t="shared" si="35"/>
        <v>198.2</v>
      </c>
    </row>
    <row r="920" spans="1:7" s="244" customFormat="1" ht="14.25">
      <c r="A920" s="261" t="s">
        <v>1635</v>
      </c>
      <c r="B920" s="287" t="s">
        <v>1636</v>
      </c>
      <c r="C920" s="263"/>
      <c r="D920" s="263"/>
      <c r="E920" s="263"/>
      <c r="F920" s="257" t="str">
        <f t="shared" si="34"/>
        <v/>
      </c>
      <c r="G920" s="257" t="str">
        <f t="shared" si="35"/>
        <v/>
      </c>
    </row>
    <row r="921" spans="1:7" s="244" customFormat="1" ht="14.25">
      <c r="A921" s="261" t="s">
        <v>1637</v>
      </c>
      <c r="B921" s="287" t="s">
        <v>1638</v>
      </c>
      <c r="C921" s="263">
        <v>637</v>
      </c>
      <c r="D921" s="263"/>
      <c r="E921" s="263">
        <v>73</v>
      </c>
      <c r="F921" s="257">
        <f t="shared" si="34"/>
        <v>11.5</v>
      </c>
      <c r="G921" s="257" t="str">
        <f t="shared" si="35"/>
        <v/>
      </c>
    </row>
    <row r="922" spans="1:7" s="244" customFormat="1" ht="14.25">
      <c r="A922" s="258" t="s">
        <v>1639</v>
      </c>
      <c r="B922" s="286" t="s">
        <v>1640</v>
      </c>
      <c r="C922" s="260">
        <f>SUM(C923:C924)</f>
        <v>780</v>
      </c>
      <c r="D922" s="260">
        <v>304</v>
      </c>
      <c r="E922" s="260">
        <v>389</v>
      </c>
      <c r="F922" s="257">
        <f t="shared" si="34"/>
        <v>49.9</v>
      </c>
      <c r="G922" s="257">
        <f t="shared" si="35"/>
        <v>128</v>
      </c>
    </row>
    <row r="923" spans="1:7" s="244" customFormat="1" ht="14.25">
      <c r="A923" s="261" t="s">
        <v>1641</v>
      </c>
      <c r="B923" s="287" t="s">
        <v>1642</v>
      </c>
      <c r="C923" s="263"/>
      <c r="D923" s="263"/>
      <c r="E923" s="263"/>
      <c r="F923" s="257" t="str">
        <f t="shared" si="34"/>
        <v/>
      </c>
      <c r="G923" s="257" t="str">
        <f t="shared" si="35"/>
        <v/>
      </c>
    </row>
    <row r="924" spans="1:7" s="244" customFormat="1" ht="14.25">
      <c r="A924" s="261" t="s">
        <v>1643</v>
      </c>
      <c r="B924" s="287" t="s">
        <v>1644</v>
      </c>
      <c r="C924" s="263">
        <v>780</v>
      </c>
      <c r="D924" s="263">
        <v>304</v>
      </c>
      <c r="E924" s="263">
        <v>389</v>
      </c>
      <c r="F924" s="257">
        <f t="shared" si="34"/>
        <v>49.9</v>
      </c>
      <c r="G924" s="257">
        <f t="shared" si="35"/>
        <v>128</v>
      </c>
    </row>
    <row r="925" spans="1:7" s="244" customFormat="1" ht="14.25">
      <c r="A925" s="258" t="s">
        <v>1645</v>
      </c>
      <c r="B925" s="286" t="s">
        <v>1646</v>
      </c>
      <c r="C925" s="260">
        <f>SUM(C926:C927)</f>
        <v>0</v>
      </c>
      <c r="D925" s="260">
        <v>271</v>
      </c>
      <c r="E925" s="260"/>
      <c r="F925" s="257" t="str">
        <f t="shared" si="34"/>
        <v/>
      </c>
      <c r="G925" s="257"/>
    </row>
    <row r="926" spans="1:7" s="244" customFormat="1" ht="14.25">
      <c r="A926" s="261" t="s">
        <v>1647</v>
      </c>
      <c r="B926" s="287" t="s">
        <v>1648</v>
      </c>
      <c r="C926" s="263"/>
      <c r="D926" s="263"/>
      <c r="E926" s="263"/>
      <c r="F926" s="257" t="str">
        <f t="shared" si="34"/>
        <v/>
      </c>
      <c r="G926" s="257" t="str">
        <f t="shared" si="35"/>
        <v/>
      </c>
    </row>
    <row r="927" spans="1:7" s="244" customFormat="1" ht="14.25">
      <c r="A927" s="261" t="s">
        <v>1649</v>
      </c>
      <c r="B927" s="287" t="s">
        <v>1650</v>
      </c>
      <c r="C927" s="263"/>
      <c r="D927" s="263">
        <v>271</v>
      </c>
      <c r="E927" s="263"/>
      <c r="F927" s="257" t="str">
        <f t="shared" si="34"/>
        <v/>
      </c>
      <c r="G927" s="257"/>
    </row>
    <row r="928" spans="1:7" s="244" customFormat="1" ht="14.25">
      <c r="A928" s="255" t="s">
        <v>1651</v>
      </c>
      <c r="B928" s="288" t="s">
        <v>1652</v>
      </c>
      <c r="C928" s="283">
        <f>SUM(C929,C951,C961,C971,C978,C983)</f>
        <v>7998</v>
      </c>
      <c r="D928" s="283">
        <v>11041</v>
      </c>
      <c r="E928" s="283">
        <f>E929+E951+E961+E971+E978+E983</f>
        <v>7578</v>
      </c>
      <c r="F928" s="257">
        <f t="shared" si="34"/>
        <v>94.7</v>
      </c>
      <c r="G928" s="257">
        <f t="shared" si="35"/>
        <v>68.599999999999994</v>
      </c>
    </row>
    <row r="929" spans="1:7" s="244" customFormat="1" ht="14.25">
      <c r="A929" s="258" t="s">
        <v>1653</v>
      </c>
      <c r="B929" s="286" t="s">
        <v>1654</v>
      </c>
      <c r="C929" s="260">
        <f>SUM(C930:C950)</f>
        <v>5203</v>
      </c>
      <c r="D929" s="260">
        <v>7459</v>
      </c>
      <c r="E929" s="260">
        <v>7578</v>
      </c>
      <c r="F929" s="257">
        <f t="shared" si="34"/>
        <v>145.6</v>
      </c>
      <c r="G929" s="257">
        <f t="shared" si="35"/>
        <v>101.6</v>
      </c>
    </row>
    <row r="930" spans="1:7" s="244" customFormat="1" ht="14.25">
      <c r="A930" s="261" t="s">
        <v>1655</v>
      </c>
      <c r="B930" s="287" t="s">
        <v>33</v>
      </c>
      <c r="C930" s="263">
        <v>235</v>
      </c>
      <c r="D930" s="263">
        <v>114</v>
      </c>
      <c r="E930" s="263">
        <v>162</v>
      </c>
      <c r="F930" s="257">
        <f t="shared" si="34"/>
        <v>68.900000000000006</v>
      </c>
      <c r="G930" s="257">
        <f t="shared" si="35"/>
        <v>142.1</v>
      </c>
    </row>
    <row r="931" spans="1:7" s="244" customFormat="1" ht="14.25">
      <c r="A931" s="261" t="s">
        <v>1656</v>
      </c>
      <c r="B931" s="287" t="s">
        <v>35</v>
      </c>
      <c r="C931" s="263">
        <v>354</v>
      </c>
      <c r="D931" s="263">
        <v>51</v>
      </c>
      <c r="E931" s="263">
        <v>42</v>
      </c>
      <c r="F931" s="257">
        <f t="shared" si="34"/>
        <v>11.9</v>
      </c>
      <c r="G931" s="257">
        <f t="shared" si="35"/>
        <v>82.4</v>
      </c>
    </row>
    <row r="932" spans="1:7" s="244" customFormat="1" ht="14.25">
      <c r="A932" s="261" t="s">
        <v>1657</v>
      </c>
      <c r="B932" s="287" t="s">
        <v>37</v>
      </c>
      <c r="C932" s="263"/>
      <c r="D932" s="263">
        <v>110</v>
      </c>
      <c r="E932" s="263">
        <v>89</v>
      </c>
      <c r="F932" s="257" t="str">
        <f t="shared" si="34"/>
        <v/>
      </c>
      <c r="G932" s="257">
        <f t="shared" si="35"/>
        <v>80.900000000000006</v>
      </c>
    </row>
    <row r="933" spans="1:7" s="244" customFormat="1" ht="14.25">
      <c r="A933" s="261" t="s">
        <v>1658</v>
      </c>
      <c r="B933" s="287" t="s">
        <v>1659</v>
      </c>
      <c r="C933" s="263">
        <v>2442</v>
      </c>
      <c r="D933" s="263">
        <v>1631</v>
      </c>
      <c r="E933" s="263">
        <v>1689</v>
      </c>
      <c r="F933" s="257">
        <f t="shared" si="34"/>
        <v>69.2</v>
      </c>
      <c r="G933" s="257">
        <f t="shared" si="35"/>
        <v>103.6</v>
      </c>
    </row>
    <row r="934" spans="1:7" s="244" customFormat="1" ht="14.25">
      <c r="A934" s="261" t="s">
        <v>1660</v>
      </c>
      <c r="B934" s="287" t="s">
        <v>1661</v>
      </c>
      <c r="C934" s="263">
        <v>636</v>
      </c>
      <c r="D934" s="263">
        <v>2197</v>
      </c>
      <c r="E934" s="263">
        <v>2250</v>
      </c>
      <c r="F934" s="257">
        <f t="shared" si="34"/>
        <v>353.8</v>
      </c>
      <c r="G934" s="257">
        <f t="shared" si="35"/>
        <v>102.4</v>
      </c>
    </row>
    <row r="935" spans="1:7" s="244" customFormat="1" ht="14.25">
      <c r="A935" s="261" t="s">
        <v>1662</v>
      </c>
      <c r="B935" s="287" t="s">
        <v>1663</v>
      </c>
      <c r="C935" s="263"/>
      <c r="D935" s="263"/>
      <c r="E935" s="263"/>
      <c r="F935" s="257" t="str">
        <f t="shared" si="34"/>
        <v/>
      </c>
      <c r="G935" s="257" t="str">
        <f t="shared" si="35"/>
        <v/>
      </c>
    </row>
    <row r="936" spans="1:7" s="244" customFormat="1" ht="14.25">
      <c r="A936" s="261" t="s">
        <v>1664</v>
      </c>
      <c r="B936" s="287" t="s">
        <v>1665</v>
      </c>
      <c r="C936" s="263"/>
      <c r="D936" s="263"/>
      <c r="E936" s="263"/>
      <c r="F936" s="257" t="str">
        <f t="shared" si="34"/>
        <v/>
      </c>
      <c r="G936" s="257" t="str">
        <f t="shared" si="35"/>
        <v/>
      </c>
    </row>
    <row r="937" spans="1:7" s="244" customFormat="1" ht="14.25">
      <c r="A937" s="261" t="s">
        <v>1666</v>
      </c>
      <c r="B937" s="287" t="s">
        <v>1667</v>
      </c>
      <c r="C937" s="263"/>
      <c r="D937" s="263"/>
      <c r="E937" s="263"/>
      <c r="F937" s="257" t="str">
        <f t="shared" si="34"/>
        <v/>
      </c>
      <c r="G937" s="257" t="str">
        <f t="shared" si="35"/>
        <v/>
      </c>
    </row>
    <row r="938" spans="1:7" s="244" customFormat="1" ht="14.25">
      <c r="A938" s="261" t="s">
        <v>1668</v>
      </c>
      <c r="B938" s="287" t="s">
        <v>1669</v>
      </c>
      <c r="C938" s="263">
        <v>406</v>
      </c>
      <c r="D938" s="263">
        <v>1755</v>
      </c>
      <c r="E938" s="263">
        <v>1788</v>
      </c>
      <c r="F938" s="257">
        <f t="shared" si="34"/>
        <v>440.4</v>
      </c>
      <c r="G938" s="257">
        <f t="shared" si="35"/>
        <v>101.9</v>
      </c>
    </row>
    <row r="939" spans="1:7" s="244" customFormat="1" ht="14.25">
      <c r="A939" s="261" t="s">
        <v>1670</v>
      </c>
      <c r="B939" s="287" t="s">
        <v>1671</v>
      </c>
      <c r="C939" s="263"/>
      <c r="D939" s="263"/>
      <c r="E939" s="263"/>
      <c r="F939" s="257" t="str">
        <f t="shared" si="34"/>
        <v/>
      </c>
      <c r="G939" s="257" t="str">
        <f t="shared" si="35"/>
        <v/>
      </c>
    </row>
    <row r="940" spans="1:7" s="244" customFormat="1" ht="14.25">
      <c r="A940" s="261" t="s">
        <v>1672</v>
      </c>
      <c r="B940" s="287" t="s">
        <v>1673</v>
      </c>
      <c r="C940" s="263"/>
      <c r="D940" s="263"/>
      <c r="E940" s="263"/>
      <c r="F940" s="257" t="str">
        <f t="shared" si="34"/>
        <v/>
      </c>
      <c r="G940" s="257" t="str">
        <f t="shared" si="35"/>
        <v/>
      </c>
    </row>
    <row r="941" spans="1:7" s="244" customFormat="1" ht="14.25">
      <c r="A941" s="261" t="s">
        <v>1674</v>
      </c>
      <c r="B941" s="287" t="s">
        <v>1675</v>
      </c>
      <c r="C941" s="263"/>
      <c r="D941" s="263"/>
      <c r="E941" s="263"/>
      <c r="F941" s="257" t="str">
        <f t="shared" si="34"/>
        <v/>
      </c>
      <c r="G941" s="257" t="str">
        <f t="shared" si="35"/>
        <v/>
      </c>
    </row>
    <row r="942" spans="1:7" s="244" customFormat="1" ht="14.25">
      <c r="A942" s="261" t="s">
        <v>1676</v>
      </c>
      <c r="B942" s="287" t="s">
        <v>1677</v>
      </c>
      <c r="C942" s="263"/>
      <c r="D942" s="263"/>
      <c r="E942" s="263"/>
      <c r="F942" s="257" t="str">
        <f t="shared" si="34"/>
        <v/>
      </c>
      <c r="G942" s="257" t="str">
        <f t="shared" si="35"/>
        <v/>
      </c>
    </row>
    <row r="943" spans="1:7" s="244" customFormat="1" ht="14.25">
      <c r="A943" s="261" t="s">
        <v>1678</v>
      </c>
      <c r="B943" s="287" t="s">
        <v>1679</v>
      </c>
      <c r="C943" s="263"/>
      <c r="D943" s="263"/>
      <c r="E943" s="263"/>
      <c r="F943" s="257" t="str">
        <f t="shared" si="34"/>
        <v/>
      </c>
      <c r="G943" s="257" t="str">
        <f t="shared" si="35"/>
        <v/>
      </c>
    </row>
    <row r="944" spans="1:7" s="244" customFormat="1" ht="14.25">
      <c r="A944" s="261" t="s">
        <v>1680</v>
      </c>
      <c r="B944" s="287" t="s">
        <v>1681</v>
      </c>
      <c r="C944" s="263"/>
      <c r="D944" s="263"/>
      <c r="E944" s="263"/>
      <c r="F944" s="257" t="str">
        <f t="shared" si="34"/>
        <v/>
      </c>
      <c r="G944" s="257" t="str">
        <f t="shared" si="35"/>
        <v/>
      </c>
    </row>
    <row r="945" spans="1:7" s="244" customFormat="1" ht="14.25">
      <c r="A945" s="261" t="s">
        <v>1682</v>
      </c>
      <c r="B945" s="287" t="s">
        <v>1683</v>
      </c>
      <c r="C945" s="263"/>
      <c r="D945" s="263"/>
      <c r="E945" s="263"/>
      <c r="F945" s="257" t="str">
        <f t="shared" si="34"/>
        <v/>
      </c>
      <c r="G945" s="257" t="str">
        <f t="shared" si="35"/>
        <v/>
      </c>
    </row>
    <row r="946" spans="1:7" s="244" customFormat="1" ht="14.25">
      <c r="A946" s="261" t="s">
        <v>1684</v>
      </c>
      <c r="B946" s="287" t="s">
        <v>1685</v>
      </c>
      <c r="C946" s="263"/>
      <c r="D946" s="263">
        <v>20</v>
      </c>
      <c r="E946" s="263"/>
      <c r="F946" s="257" t="str">
        <f t="shared" si="34"/>
        <v/>
      </c>
      <c r="G946" s="257"/>
    </row>
    <row r="947" spans="1:7" s="244" customFormat="1" ht="14.25">
      <c r="A947" s="261" t="s">
        <v>1686</v>
      </c>
      <c r="B947" s="287" t="s">
        <v>1687</v>
      </c>
      <c r="C947" s="263"/>
      <c r="D947" s="263"/>
      <c r="E947" s="263"/>
      <c r="F947" s="257" t="str">
        <f t="shared" si="34"/>
        <v/>
      </c>
      <c r="G947" s="257" t="str">
        <f t="shared" si="35"/>
        <v/>
      </c>
    </row>
    <row r="948" spans="1:7" s="244" customFormat="1" ht="14.25">
      <c r="A948" s="261" t="s">
        <v>1688</v>
      </c>
      <c r="B948" s="287" t="s">
        <v>1689</v>
      </c>
      <c r="C948" s="263"/>
      <c r="D948" s="263"/>
      <c r="E948" s="263"/>
      <c r="F948" s="257" t="str">
        <f t="shared" si="34"/>
        <v/>
      </c>
      <c r="G948" s="257" t="str">
        <f t="shared" si="35"/>
        <v/>
      </c>
    </row>
    <row r="949" spans="1:7" s="244" customFormat="1" ht="14.25">
      <c r="A949" s="261" t="s">
        <v>1690</v>
      </c>
      <c r="B949" s="287" t="s">
        <v>1691</v>
      </c>
      <c r="C949" s="263"/>
      <c r="D949" s="263"/>
      <c r="E949" s="263"/>
      <c r="F949" s="257" t="str">
        <f t="shared" si="34"/>
        <v/>
      </c>
      <c r="G949" s="257" t="str">
        <f t="shared" si="35"/>
        <v/>
      </c>
    </row>
    <row r="950" spans="1:7" s="244" customFormat="1" ht="14.25">
      <c r="A950" s="261" t="s">
        <v>1692</v>
      </c>
      <c r="B950" s="287" t="s">
        <v>1693</v>
      </c>
      <c r="C950" s="263">
        <v>1130</v>
      </c>
      <c r="D950" s="263">
        <v>1581</v>
      </c>
      <c r="E950" s="263">
        <v>1558</v>
      </c>
      <c r="F950" s="257">
        <f t="shared" si="34"/>
        <v>137.9</v>
      </c>
      <c r="G950" s="257">
        <f t="shared" si="35"/>
        <v>98.5</v>
      </c>
    </row>
    <row r="951" spans="1:7" s="244" customFormat="1" ht="14.25">
      <c r="A951" s="258" t="s">
        <v>1694</v>
      </c>
      <c r="B951" s="286" t="s">
        <v>1695</v>
      </c>
      <c r="C951" s="260"/>
      <c r="D951" s="260"/>
      <c r="E951" s="260"/>
      <c r="F951" s="257" t="str">
        <f t="shared" si="34"/>
        <v/>
      </c>
      <c r="G951" s="257" t="str">
        <f t="shared" si="35"/>
        <v/>
      </c>
    </row>
    <row r="952" spans="1:7" s="244" customFormat="1" ht="14.25">
      <c r="A952" s="261" t="s">
        <v>1696</v>
      </c>
      <c r="B952" s="287" t="s">
        <v>33</v>
      </c>
      <c r="C952" s="263"/>
      <c r="D952" s="263"/>
      <c r="E952" s="263"/>
      <c r="F952" s="257" t="str">
        <f t="shared" si="34"/>
        <v/>
      </c>
      <c r="G952" s="257" t="str">
        <f t="shared" si="35"/>
        <v/>
      </c>
    </row>
    <row r="953" spans="1:7" s="244" customFormat="1" ht="14.25">
      <c r="A953" s="261" t="s">
        <v>1697</v>
      </c>
      <c r="B953" s="287" t="s">
        <v>35</v>
      </c>
      <c r="C953" s="263"/>
      <c r="D953" s="263"/>
      <c r="E953" s="263"/>
      <c r="F953" s="257" t="str">
        <f t="shared" si="34"/>
        <v/>
      </c>
      <c r="G953" s="257" t="str">
        <f t="shared" si="35"/>
        <v/>
      </c>
    </row>
    <row r="954" spans="1:7" s="244" customFormat="1" ht="14.25">
      <c r="A954" s="261" t="s">
        <v>1698</v>
      </c>
      <c r="B954" s="287" t="s">
        <v>37</v>
      </c>
      <c r="C954" s="263"/>
      <c r="D954" s="263"/>
      <c r="E954" s="263"/>
      <c r="F954" s="257" t="str">
        <f t="shared" si="34"/>
        <v/>
      </c>
      <c r="G954" s="257" t="str">
        <f t="shared" si="35"/>
        <v/>
      </c>
    </row>
    <row r="955" spans="1:7" s="244" customFormat="1" ht="14.25">
      <c r="A955" s="261" t="s">
        <v>1699</v>
      </c>
      <c r="B955" s="287" t="s">
        <v>1700</v>
      </c>
      <c r="C955" s="263"/>
      <c r="D955" s="263"/>
      <c r="E955" s="263"/>
      <c r="F955" s="257" t="str">
        <f t="shared" si="34"/>
        <v/>
      </c>
      <c r="G955" s="257" t="str">
        <f t="shared" si="35"/>
        <v/>
      </c>
    </row>
    <row r="956" spans="1:7" s="244" customFormat="1" ht="14.25">
      <c r="A956" s="261" t="s">
        <v>1701</v>
      </c>
      <c r="B956" s="287" t="s">
        <v>1702</v>
      </c>
      <c r="C956" s="263"/>
      <c r="D956" s="263"/>
      <c r="E956" s="263"/>
      <c r="F956" s="257" t="str">
        <f t="shared" si="34"/>
        <v/>
      </c>
      <c r="G956" s="257" t="str">
        <f t="shared" si="35"/>
        <v/>
      </c>
    </row>
    <row r="957" spans="1:7" s="244" customFormat="1" ht="14.25">
      <c r="A957" s="261" t="s">
        <v>1703</v>
      </c>
      <c r="B957" s="287" t="s">
        <v>1704</v>
      </c>
      <c r="C957" s="263"/>
      <c r="D957" s="263"/>
      <c r="E957" s="263"/>
      <c r="F957" s="257" t="str">
        <f t="shared" si="34"/>
        <v/>
      </c>
      <c r="G957" s="257" t="str">
        <f t="shared" si="35"/>
        <v/>
      </c>
    </row>
    <row r="958" spans="1:7" s="244" customFormat="1" ht="14.25">
      <c r="A958" s="261" t="s">
        <v>1705</v>
      </c>
      <c r="B958" s="287" t="s">
        <v>1706</v>
      </c>
      <c r="C958" s="263"/>
      <c r="D958" s="263"/>
      <c r="E958" s="263"/>
      <c r="F958" s="257" t="str">
        <f t="shared" si="34"/>
        <v/>
      </c>
      <c r="G958" s="257" t="str">
        <f t="shared" si="35"/>
        <v/>
      </c>
    </row>
    <row r="959" spans="1:7" s="244" customFormat="1" ht="14.25">
      <c r="A959" s="261" t="s">
        <v>1707</v>
      </c>
      <c r="B959" s="287" t="s">
        <v>1708</v>
      </c>
      <c r="C959" s="263"/>
      <c r="D959" s="263"/>
      <c r="E959" s="263"/>
      <c r="F959" s="257" t="str">
        <f t="shared" si="34"/>
        <v/>
      </c>
      <c r="G959" s="257" t="str">
        <f t="shared" si="35"/>
        <v/>
      </c>
    </row>
    <row r="960" spans="1:7" s="244" customFormat="1" ht="14.25">
      <c r="A960" s="261" t="s">
        <v>1709</v>
      </c>
      <c r="B960" s="287" t="s">
        <v>1710</v>
      </c>
      <c r="C960" s="263"/>
      <c r="D960" s="263"/>
      <c r="E960" s="263"/>
      <c r="F960" s="257" t="str">
        <f t="shared" si="34"/>
        <v/>
      </c>
      <c r="G960" s="257" t="str">
        <f t="shared" si="35"/>
        <v/>
      </c>
    </row>
    <row r="961" spans="1:7" s="244" customFormat="1" ht="14.25">
      <c r="A961" s="258" t="s">
        <v>1711</v>
      </c>
      <c r="B961" s="286" t="s">
        <v>1712</v>
      </c>
      <c r="C961" s="260"/>
      <c r="D961" s="260"/>
      <c r="E961" s="260"/>
      <c r="F961" s="257" t="str">
        <f t="shared" si="34"/>
        <v/>
      </c>
      <c r="G961" s="257" t="str">
        <f t="shared" si="35"/>
        <v/>
      </c>
    </row>
    <row r="962" spans="1:7" s="244" customFormat="1" ht="14.25">
      <c r="A962" s="261" t="s">
        <v>1713</v>
      </c>
      <c r="B962" s="287" t="s">
        <v>33</v>
      </c>
      <c r="C962" s="263"/>
      <c r="D962" s="263"/>
      <c r="E962" s="263"/>
      <c r="F962" s="257" t="str">
        <f t="shared" si="34"/>
        <v/>
      </c>
      <c r="G962" s="257" t="str">
        <f t="shared" si="35"/>
        <v/>
      </c>
    </row>
    <row r="963" spans="1:7" s="244" customFormat="1" ht="14.25">
      <c r="A963" s="261" t="s">
        <v>1714</v>
      </c>
      <c r="B963" s="287" t="s">
        <v>35</v>
      </c>
      <c r="C963" s="263"/>
      <c r="D963" s="263"/>
      <c r="E963" s="263"/>
      <c r="F963" s="257" t="str">
        <f t="shared" si="34"/>
        <v/>
      </c>
      <c r="G963" s="257" t="str">
        <f t="shared" si="35"/>
        <v/>
      </c>
    </row>
    <row r="964" spans="1:7" s="244" customFormat="1" ht="14.25">
      <c r="A964" s="261" t="s">
        <v>1715</v>
      </c>
      <c r="B964" s="287" t="s">
        <v>37</v>
      </c>
      <c r="C964" s="263"/>
      <c r="D964" s="263"/>
      <c r="E964" s="263"/>
      <c r="F964" s="257" t="str">
        <f t="shared" si="34"/>
        <v/>
      </c>
      <c r="G964" s="257" t="str">
        <f t="shared" si="35"/>
        <v/>
      </c>
    </row>
    <row r="965" spans="1:7" s="244" customFormat="1" ht="14.25">
      <c r="A965" s="261" t="s">
        <v>1716</v>
      </c>
      <c r="B965" s="287" t="s">
        <v>1717</v>
      </c>
      <c r="C965" s="263"/>
      <c r="D965" s="263"/>
      <c r="E965" s="263"/>
      <c r="F965" s="257" t="str">
        <f t="shared" si="34"/>
        <v/>
      </c>
      <c r="G965" s="257" t="str">
        <f t="shared" si="35"/>
        <v/>
      </c>
    </row>
    <row r="966" spans="1:7" s="244" customFormat="1" ht="14.25">
      <c r="A966" s="261" t="s">
        <v>1718</v>
      </c>
      <c r="B966" s="287" t="s">
        <v>1719</v>
      </c>
      <c r="C966" s="263"/>
      <c r="D966" s="263"/>
      <c r="E966" s="263"/>
      <c r="F966" s="257" t="str">
        <f t="shared" si="34"/>
        <v/>
      </c>
      <c r="G966" s="257" t="str">
        <f t="shared" si="35"/>
        <v/>
      </c>
    </row>
    <row r="967" spans="1:7" s="244" customFormat="1" ht="14.25">
      <c r="A967" s="261" t="s">
        <v>1720</v>
      </c>
      <c r="B967" s="287" t="s">
        <v>1721</v>
      </c>
      <c r="C967" s="263"/>
      <c r="D967" s="263"/>
      <c r="E967" s="263"/>
      <c r="F967" s="257" t="str">
        <f t="shared" si="34"/>
        <v/>
      </c>
      <c r="G967" s="257" t="str">
        <f t="shared" si="35"/>
        <v/>
      </c>
    </row>
    <row r="968" spans="1:7" s="244" customFormat="1" ht="14.25">
      <c r="A968" s="261" t="s">
        <v>1722</v>
      </c>
      <c r="B968" s="287" t="s">
        <v>1723</v>
      </c>
      <c r="C968" s="263"/>
      <c r="D968" s="263"/>
      <c r="E968" s="263"/>
      <c r="F968" s="257" t="str">
        <f t="shared" si="34"/>
        <v/>
      </c>
      <c r="G968" s="257" t="str">
        <f t="shared" si="35"/>
        <v/>
      </c>
    </row>
    <row r="969" spans="1:7" s="244" customFormat="1" ht="14.25">
      <c r="A969" s="261" t="s">
        <v>1724</v>
      </c>
      <c r="B969" s="287" t="s">
        <v>1725</v>
      </c>
      <c r="C969" s="263"/>
      <c r="D969" s="263"/>
      <c r="E969" s="263"/>
      <c r="F969" s="257" t="str">
        <f t="shared" si="34"/>
        <v/>
      </c>
      <c r="G969" s="257" t="str">
        <f t="shared" si="35"/>
        <v/>
      </c>
    </row>
    <row r="970" spans="1:7" s="244" customFormat="1" ht="14.25">
      <c r="A970" s="261" t="s">
        <v>1726</v>
      </c>
      <c r="B970" s="287" t="s">
        <v>1727</v>
      </c>
      <c r="C970" s="263"/>
      <c r="D970" s="263"/>
      <c r="E970" s="263"/>
      <c r="F970" s="257" t="str">
        <f t="shared" si="34"/>
        <v/>
      </c>
      <c r="G970" s="257" t="str">
        <f t="shared" si="35"/>
        <v/>
      </c>
    </row>
    <row r="971" spans="1:7" s="244" customFormat="1" ht="14.25">
      <c r="A971" s="258" t="s">
        <v>1728</v>
      </c>
      <c r="B971" s="286" t="s">
        <v>1729</v>
      </c>
      <c r="C971" s="260"/>
      <c r="D971" s="260"/>
      <c r="E971" s="260"/>
      <c r="F971" s="257" t="str">
        <f t="shared" si="34"/>
        <v/>
      </c>
      <c r="G971" s="257" t="str">
        <f t="shared" si="35"/>
        <v/>
      </c>
    </row>
    <row r="972" spans="1:7" s="244" customFormat="1" ht="14.25">
      <c r="A972" s="261" t="s">
        <v>1730</v>
      </c>
      <c r="B972" s="287" t="s">
        <v>33</v>
      </c>
      <c r="C972" s="263"/>
      <c r="D972" s="263"/>
      <c r="E972" s="263"/>
      <c r="F972" s="257" t="str">
        <f t="shared" ref="F972:F1035" si="36">IF(C972=0,"",ROUND(E972/C972*100,1))</f>
        <v/>
      </c>
      <c r="G972" s="257" t="str">
        <f t="shared" ref="G972:G1035" si="37">IF(D972=0,"",ROUND(E972/D972*100,1))</f>
        <v/>
      </c>
    </row>
    <row r="973" spans="1:7" s="244" customFormat="1" ht="14.25">
      <c r="A973" s="261" t="s">
        <v>1731</v>
      </c>
      <c r="B973" s="287" t="s">
        <v>35</v>
      </c>
      <c r="C973" s="263"/>
      <c r="D973" s="263"/>
      <c r="E973" s="263"/>
      <c r="F973" s="257" t="str">
        <f t="shared" si="36"/>
        <v/>
      </c>
      <c r="G973" s="257" t="str">
        <f t="shared" si="37"/>
        <v/>
      </c>
    </row>
    <row r="974" spans="1:7" s="244" customFormat="1" ht="14.25">
      <c r="A974" s="261" t="s">
        <v>1732</v>
      </c>
      <c r="B974" s="287" t="s">
        <v>37</v>
      </c>
      <c r="C974" s="263"/>
      <c r="D974" s="263"/>
      <c r="E974" s="263"/>
      <c r="F974" s="257" t="str">
        <f t="shared" si="36"/>
        <v/>
      </c>
      <c r="G974" s="257" t="str">
        <f t="shared" si="37"/>
        <v/>
      </c>
    </row>
    <row r="975" spans="1:7" s="244" customFormat="1" ht="14.25">
      <c r="A975" s="261" t="s">
        <v>1733</v>
      </c>
      <c r="B975" s="287" t="s">
        <v>1708</v>
      </c>
      <c r="C975" s="263"/>
      <c r="D975" s="263"/>
      <c r="E975" s="263"/>
      <c r="F975" s="257" t="str">
        <f t="shared" si="36"/>
        <v/>
      </c>
      <c r="G975" s="257" t="str">
        <f t="shared" si="37"/>
        <v/>
      </c>
    </row>
    <row r="976" spans="1:7" s="244" customFormat="1" ht="14.25">
      <c r="A976" s="261" t="s">
        <v>1734</v>
      </c>
      <c r="B976" s="287" t="s">
        <v>1735</v>
      </c>
      <c r="C976" s="263"/>
      <c r="D976" s="263"/>
      <c r="E976" s="263"/>
      <c r="F976" s="257" t="str">
        <f t="shared" si="36"/>
        <v/>
      </c>
      <c r="G976" s="257" t="str">
        <f t="shared" si="37"/>
        <v/>
      </c>
    </row>
    <row r="977" spans="1:7" s="244" customFormat="1" ht="14.25">
      <c r="A977" s="261" t="s">
        <v>1736</v>
      </c>
      <c r="B977" s="287" t="s">
        <v>1737</v>
      </c>
      <c r="C977" s="263"/>
      <c r="D977" s="263"/>
      <c r="E977" s="263"/>
      <c r="F977" s="257" t="str">
        <f t="shared" si="36"/>
        <v/>
      </c>
      <c r="G977" s="257" t="str">
        <f t="shared" si="37"/>
        <v/>
      </c>
    </row>
    <row r="978" spans="1:7" s="244" customFormat="1" ht="14.25">
      <c r="A978" s="258" t="s">
        <v>1738</v>
      </c>
      <c r="B978" s="286" t="s">
        <v>1739</v>
      </c>
      <c r="C978" s="260">
        <f>SUM(C979:C982)</f>
        <v>2795</v>
      </c>
      <c r="D978" s="260">
        <v>863</v>
      </c>
      <c r="E978" s="260"/>
      <c r="F978" s="257"/>
      <c r="G978" s="257"/>
    </row>
    <row r="979" spans="1:7" s="244" customFormat="1" ht="14.25">
      <c r="A979" s="261" t="s">
        <v>1740</v>
      </c>
      <c r="B979" s="287" t="s">
        <v>1741</v>
      </c>
      <c r="C979" s="263">
        <v>1463</v>
      </c>
      <c r="D979" s="263">
        <v>863</v>
      </c>
      <c r="E979" s="263"/>
      <c r="F979" s="257"/>
      <c r="G979" s="257"/>
    </row>
    <row r="980" spans="1:7" s="244" customFormat="1" ht="14.25">
      <c r="A980" s="261" t="s">
        <v>1742</v>
      </c>
      <c r="B980" s="287" t="s">
        <v>1743</v>
      </c>
      <c r="C980" s="263">
        <v>1332</v>
      </c>
      <c r="D980" s="263"/>
      <c r="E980" s="263"/>
      <c r="F980" s="257"/>
      <c r="G980" s="257"/>
    </row>
    <row r="981" spans="1:7" s="244" customFormat="1" ht="14.25">
      <c r="A981" s="261" t="s">
        <v>1744</v>
      </c>
      <c r="B981" s="287" t="s">
        <v>1745</v>
      </c>
      <c r="C981" s="263"/>
      <c r="D981" s="263"/>
      <c r="E981" s="263"/>
      <c r="F981" s="257"/>
      <c r="G981" s="257"/>
    </row>
    <row r="982" spans="1:7" s="244" customFormat="1" ht="14.25">
      <c r="A982" s="261" t="s">
        <v>1746</v>
      </c>
      <c r="B982" s="287" t="s">
        <v>1747</v>
      </c>
      <c r="C982" s="263"/>
      <c r="D982" s="263"/>
      <c r="E982" s="263"/>
      <c r="F982" s="257"/>
      <c r="G982" s="257"/>
    </row>
    <row r="983" spans="1:7" s="244" customFormat="1" ht="14.25">
      <c r="A983" s="258" t="s">
        <v>1748</v>
      </c>
      <c r="B983" s="286" t="s">
        <v>1749</v>
      </c>
      <c r="C983" s="260"/>
      <c r="D983" s="260">
        <v>2719</v>
      </c>
      <c r="E983" s="260"/>
      <c r="F983" s="257"/>
      <c r="G983" s="257"/>
    </row>
    <row r="984" spans="1:7" s="244" customFormat="1" ht="14.25">
      <c r="A984" s="261" t="s">
        <v>1750</v>
      </c>
      <c r="B984" s="287" t="s">
        <v>1751</v>
      </c>
      <c r="C984" s="263"/>
      <c r="D984" s="263">
        <v>694</v>
      </c>
      <c r="E984" s="263"/>
      <c r="F984" s="257"/>
      <c r="G984" s="257"/>
    </row>
    <row r="985" spans="1:7" s="244" customFormat="1" ht="14.25">
      <c r="A985" s="261" t="s">
        <v>1752</v>
      </c>
      <c r="B985" s="287" t="s">
        <v>1753</v>
      </c>
      <c r="C985" s="263"/>
      <c r="D985" s="263">
        <v>2025</v>
      </c>
      <c r="E985" s="263"/>
      <c r="F985" s="257"/>
      <c r="G985" s="257"/>
    </row>
    <row r="986" spans="1:7" s="244" customFormat="1" ht="14.25">
      <c r="A986" s="255" t="s">
        <v>1754</v>
      </c>
      <c r="B986" s="288" t="s">
        <v>1755</v>
      </c>
      <c r="C986" s="283">
        <f>SUM(C987,C997,C1013,C1018,C1029,C1036,C1044)</f>
        <v>628</v>
      </c>
      <c r="D986" s="283">
        <v>3658</v>
      </c>
      <c r="E986" s="283">
        <f>E987+E997+E1013+E1018+E1029+E1036+E1044</f>
        <v>954</v>
      </c>
      <c r="F986" s="257">
        <f t="shared" si="36"/>
        <v>151.9</v>
      </c>
      <c r="G986" s="257">
        <f t="shared" si="37"/>
        <v>26.1</v>
      </c>
    </row>
    <row r="987" spans="1:7" s="244" customFormat="1" ht="14.25">
      <c r="A987" s="258" t="s">
        <v>1756</v>
      </c>
      <c r="B987" s="286" t="s">
        <v>1757</v>
      </c>
      <c r="C987" s="260"/>
      <c r="D987" s="260">
        <v>68</v>
      </c>
      <c r="E987" s="260"/>
      <c r="F987" s="257" t="str">
        <f t="shared" si="36"/>
        <v/>
      </c>
      <c r="G987" s="257"/>
    </row>
    <row r="988" spans="1:7" s="244" customFormat="1" ht="14.25">
      <c r="A988" s="261" t="s">
        <v>1758</v>
      </c>
      <c r="B988" s="287" t="s">
        <v>33</v>
      </c>
      <c r="C988" s="263"/>
      <c r="D988" s="263">
        <v>68</v>
      </c>
      <c r="E988" s="263"/>
      <c r="F988" s="257" t="str">
        <f t="shared" si="36"/>
        <v/>
      </c>
      <c r="G988" s="257"/>
    </row>
    <row r="989" spans="1:7" s="244" customFormat="1" ht="14.25">
      <c r="A989" s="261" t="s">
        <v>1759</v>
      </c>
      <c r="B989" s="287" t="s">
        <v>35</v>
      </c>
      <c r="C989" s="263"/>
      <c r="D989" s="263"/>
      <c r="E989" s="263"/>
      <c r="F989" s="257" t="str">
        <f t="shared" si="36"/>
        <v/>
      </c>
      <c r="G989" s="257" t="str">
        <f t="shared" si="37"/>
        <v/>
      </c>
    </row>
    <row r="990" spans="1:7" s="244" customFormat="1" ht="14.25">
      <c r="A990" s="261" t="s">
        <v>1760</v>
      </c>
      <c r="B990" s="287" t="s">
        <v>37</v>
      </c>
      <c r="C990" s="263"/>
      <c r="D990" s="263"/>
      <c r="E990" s="263"/>
      <c r="F990" s="257" t="str">
        <f t="shared" si="36"/>
        <v/>
      </c>
      <c r="G990" s="257" t="str">
        <f t="shared" si="37"/>
        <v/>
      </c>
    </row>
    <row r="991" spans="1:7" s="244" customFormat="1" ht="14.25">
      <c r="A991" s="261" t="s">
        <v>1761</v>
      </c>
      <c r="B991" s="287" t="s">
        <v>1762</v>
      </c>
      <c r="C991" s="263"/>
      <c r="D991" s="263"/>
      <c r="E991" s="263"/>
      <c r="F991" s="257" t="str">
        <f t="shared" si="36"/>
        <v/>
      </c>
      <c r="G991" s="257" t="str">
        <f t="shared" si="37"/>
        <v/>
      </c>
    </row>
    <row r="992" spans="1:7" s="244" customFormat="1" ht="14.25">
      <c r="A992" s="261" t="s">
        <v>1763</v>
      </c>
      <c r="B992" s="287" t="s">
        <v>1764</v>
      </c>
      <c r="C992" s="263"/>
      <c r="D992" s="263"/>
      <c r="E992" s="263"/>
      <c r="F992" s="257" t="str">
        <f t="shared" si="36"/>
        <v/>
      </c>
      <c r="G992" s="257" t="str">
        <f t="shared" si="37"/>
        <v/>
      </c>
    </row>
    <row r="993" spans="1:7" s="244" customFormat="1" ht="14.25">
      <c r="A993" s="261" t="s">
        <v>1765</v>
      </c>
      <c r="B993" s="287" t="s">
        <v>1766</v>
      </c>
      <c r="C993" s="263"/>
      <c r="D993" s="263"/>
      <c r="E993" s="263"/>
      <c r="F993" s="257" t="str">
        <f t="shared" si="36"/>
        <v/>
      </c>
      <c r="G993" s="257" t="str">
        <f t="shared" si="37"/>
        <v/>
      </c>
    </row>
    <row r="994" spans="1:7" s="244" customFormat="1" ht="14.25">
      <c r="A994" s="261" t="s">
        <v>1767</v>
      </c>
      <c r="B994" s="287" t="s">
        <v>1768</v>
      </c>
      <c r="C994" s="263"/>
      <c r="D994" s="263"/>
      <c r="E994" s="263"/>
      <c r="F994" s="257" t="str">
        <f t="shared" si="36"/>
        <v/>
      </c>
      <c r="G994" s="257" t="str">
        <f t="shared" si="37"/>
        <v/>
      </c>
    </row>
    <row r="995" spans="1:7" s="244" customFormat="1" ht="14.25">
      <c r="A995" s="261" t="s">
        <v>1769</v>
      </c>
      <c r="B995" s="287" t="s">
        <v>1770</v>
      </c>
      <c r="C995" s="263"/>
      <c r="D995" s="263"/>
      <c r="E995" s="263"/>
      <c r="F995" s="257" t="str">
        <f t="shared" si="36"/>
        <v/>
      </c>
      <c r="G995" s="257" t="str">
        <f t="shared" si="37"/>
        <v/>
      </c>
    </row>
    <row r="996" spans="1:7" s="244" customFormat="1" ht="14.25">
      <c r="A996" s="261" t="s">
        <v>1771</v>
      </c>
      <c r="B996" s="287" t="s">
        <v>1772</v>
      </c>
      <c r="C996" s="263"/>
      <c r="D996" s="263"/>
      <c r="E996" s="263"/>
      <c r="F996" s="257" t="str">
        <f t="shared" si="36"/>
        <v/>
      </c>
      <c r="G996" s="257" t="str">
        <f t="shared" si="37"/>
        <v/>
      </c>
    </row>
    <row r="997" spans="1:7" s="244" customFormat="1" ht="14.25">
      <c r="A997" s="258" t="s">
        <v>1773</v>
      </c>
      <c r="B997" s="286" t="s">
        <v>1774</v>
      </c>
      <c r="C997" s="260"/>
      <c r="D997" s="260"/>
      <c r="E997" s="260"/>
      <c r="F997" s="257" t="str">
        <f t="shared" si="36"/>
        <v/>
      </c>
      <c r="G997" s="257" t="str">
        <f t="shared" si="37"/>
        <v/>
      </c>
    </row>
    <row r="998" spans="1:7" s="244" customFormat="1" ht="14.25">
      <c r="A998" s="261" t="s">
        <v>1775</v>
      </c>
      <c r="B998" s="287" t="s">
        <v>33</v>
      </c>
      <c r="C998" s="263"/>
      <c r="D998" s="263"/>
      <c r="E998" s="263"/>
      <c r="F998" s="257" t="str">
        <f t="shared" si="36"/>
        <v/>
      </c>
      <c r="G998" s="257" t="str">
        <f t="shared" si="37"/>
        <v/>
      </c>
    </row>
    <row r="999" spans="1:7" s="244" customFormat="1" ht="14.25">
      <c r="A999" s="261" t="s">
        <v>1776</v>
      </c>
      <c r="B999" s="287" t="s">
        <v>35</v>
      </c>
      <c r="C999" s="263"/>
      <c r="D999" s="263"/>
      <c r="E999" s="263"/>
      <c r="F999" s="257" t="str">
        <f t="shared" si="36"/>
        <v/>
      </c>
      <c r="G999" s="257" t="str">
        <f t="shared" si="37"/>
        <v/>
      </c>
    </row>
    <row r="1000" spans="1:7" s="244" customFormat="1" ht="14.25">
      <c r="A1000" s="261" t="s">
        <v>1777</v>
      </c>
      <c r="B1000" s="287" t="s">
        <v>37</v>
      </c>
      <c r="C1000" s="263"/>
      <c r="D1000" s="263"/>
      <c r="E1000" s="263"/>
      <c r="F1000" s="257" t="str">
        <f t="shared" si="36"/>
        <v/>
      </c>
      <c r="G1000" s="257" t="str">
        <f t="shared" si="37"/>
        <v/>
      </c>
    </row>
    <row r="1001" spans="1:7" s="244" customFormat="1" ht="14.25">
      <c r="A1001" s="261" t="s">
        <v>1778</v>
      </c>
      <c r="B1001" s="287" t="s">
        <v>1779</v>
      </c>
      <c r="C1001" s="263"/>
      <c r="D1001" s="263"/>
      <c r="E1001" s="263"/>
      <c r="F1001" s="257" t="str">
        <f t="shared" si="36"/>
        <v/>
      </c>
      <c r="G1001" s="257" t="str">
        <f t="shared" si="37"/>
        <v/>
      </c>
    </row>
    <row r="1002" spans="1:7" s="244" customFormat="1" ht="14.25">
      <c r="A1002" s="261" t="s">
        <v>1780</v>
      </c>
      <c r="B1002" s="287" t="s">
        <v>1781</v>
      </c>
      <c r="C1002" s="263"/>
      <c r="D1002" s="263"/>
      <c r="E1002" s="263"/>
      <c r="F1002" s="257" t="str">
        <f t="shared" si="36"/>
        <v/>
      </c>
      <c r="G1002" s="257" t="str">
        <f t="shared" si="37"/>
        <v/>
      </c>
    </row>
    <row r="1003" spans="1:7" s="244" customFormat="1" ht="14.25">
      <c r="A1003" s="261" t="s">
        <v>1782</v>
      </c>
      <c r="B1003" s="287" t="s">
        <v>1783</v>
      </c>
      <c r="C1003" s="263"/>
      <c r="D1003" s="263"/>
      <c r="E1003" s="263"/>
      <c r="F1003" s="257" t="str">
        <f t="shared" si="36"/>
        <v/>
      </c>
      <c r="G1003" s="257" t="str">
        <f t="shared" si="37"/>
        <v/>
      </c>
    </row>
    <row r="1004" spans="1:7" s="244" customFormat="1" ht="14.25">
      <c r="A1004" s="261" t="s">
        <v>1784</v>
      </c>
      <c r="B1004" s="287" t="s">
        <v>1785</v>
      </c>
      <c r="C1004" s="263"/>
      <c r="D1004" s="263"/>
      <c r="E1004" s="263"/>
      <c r="F1004" s="257" t="str">
        <f t="shared" si="36"/>
        <v/>
      </c>
      <c r="G1004" s="257" t="str">
        <f t="shared" si="37"/>
        <v/>
      </c>
    </row>
    <row r="1005" spans="1:7" s="244" customFormat="1" ht="14.25">
      <c r="A1005" s="261" t="s">
        <v>1786</v>
      </c>
      <c r="B1005" s="287" t="s">
        <v>1787</v>
      </c>
      <c r="C1005" s="263"/>
      <c r="D1005" s="263"/>
      <c r="E1005" s="263"/>
      <c r="F1005" s="257" t="str">
        <f t="shared" si="36"/>
        <v/>
      </c>
      <c r="G1005" s="257" t="str">
        <f t="shared" si="37"/>
        <v/>
      </c>
    </row>
    <row r="1006" spans="1:7" s="244" customFormat="1" ht="14.25">
      <c r="A1006" s="261" t="s">
        <v>1788</v>
      </c>
      <c r="B1006" s="287" t="s">
        <v>1789</v>
      </c>
      <c r="C1006" s="263"/>
      <c r="D1006" s="263"/>
      <c r="E1006" s="263"/>
      <c r="F1006" s="257" t="str">
        <f t="shared" si="36"/>
        <v/>
      </c>
      <c r="G1006" s="257" t="str">
        <f t="shared" si="37"/>
        <v/>
      </c>
    </row>
    <row r="1007" spans="1:7" s="244" customFormat="1" ht="14.25">
      <c r="A1007" s="261" t="s">
        <v>1790</v>
      </c>
      <c r="B1007" s="287" t="s">
        <v>1791</v>
      </c>
      <c r="C1007" s="263"/>
      <c r="D1007" s="263"/>
      <c r="E1007" s="263"/>
      <c r="F1007" s="257" t="str">
        <f t="shared" si="36"/>
        <v/>
      </c>
      <c r="G1007" s="257" t="str">
        <f t="shared" si="37"/>
        <v/>
      </c>
    </row>
    <row r="1008" spans="1:7" s="244" customFormat="1" ht="14.25">
      <c r="A1008" s="261" t="s">
        <v>1792</v>
      </c>
      <c r="B1008" s="287" t="s">
        <v>1793</v>
      </c>
      <c r="C1008" s="263"/>
      <c r="D1008" s="263"/>
      <c r="E1008" s="263"/>
      <c r="F1008" s="257" t="str">
        <f t="shared" si="36"/>
        <v/>
      </c>
      <c r="G1008" s="257" t="str">
        <f t="shared" si="37"/>
        <v/>
      </c>
    </row>
    <row r="1009" spans="1:7" s="244" customFormat="1" ht="14.25">
      <c r="A1009" s="261" t="s">
        <v>1794</v>
      </c>
      <c r="B1009" s="287" t="s">
        <v>1795</v>
      </c>
      <c r="C1009" s="263"/>
      <c r="D1009" s="263"/>
      <c r="E1009" s="263"/>
      <c r="F1009" s="257" t="str">
        <f t="shared" si="36"/>
        <v/>
      </c>
      <c r="G1009" s="257" t="str">
        <f t="shared" si="37"/>
        <v/>
      </c>
    </row>
    <row r="1010" spans="1:7" s="244" customFormat="1" ht="14.25">
      <c r="A1010" s="261" t="s">
        <v>1796</v>
      </c>
      <c r="B1010" s="287" t="s">
        <v>1797</v>
      </c>
      <c r="C1010" s="263"/>
      <c r="D1010" s="263"/>
      <c r="E1010" s="263"/>
      <c r="F1010" s="257" t="str">
        <f t="shared" si="36"/>
        <v/>
      </c>
      <c r="G1010" s="257" t="str">
        <f t="shared" si="37"/>
        <v/>
      </c>
    </row>
    <row r="1011" spans="1:7" s="244" customFormat="1" ht="14.25">
      <c r="A1011" s="261" t="s">
        <v>1798</v>
      </c>
      <c r="B1011" s="287" t="s">
        <v>1799</v>
      </c>
      <c r="C1011" s="263"/>
      <c r="D1011" s="263"/>
      <c r="E1011" s="263"/>
      <c r="F1011" s="257" t="str">
        <f t="shared" si="36"/>
        <v/>
      </c>
      <c r="G1011" s="257" t="str">
        <f t="shared" si="37"/>
        <v/>
      </c>
    </row>
    <row r="1012" spans="1:7" s="244" customFormat="1" ht="14.25">
      <c r="A1012" s="261" t="s">
        <v>1800</v>
      </c>
      <c r="B1012" s="287" t="s">
        <v>1801</v>
      </c>
      <c r="C1012" s="263"/>
      <c r="D1012" s="263"/>
      <c r="E1012" s="263"/>
      <c r="F1012" s="257" t="str">
        <f t="shared" si="36"/>
        <v/>
      </c>
      <c r="G1012" s="257" t="str">
        <f t="shared" si="37"/>
        <v/>
      </c>
    </row>
    <row r="1013" spans="1:7" s="244" customFormat="1" ht="14.25">
      <c r="A1013" s="258" t="s">
        <v>1802</v>
      </c>
      <c r="B1013" s="286" t="s">
        <v>1803</v>
      </c>
      <c r="C1013" s="260"/>
      <c r="D1013" s="260"/>
      <c r="E1013" s="260"/>
      <c r="F1013" s="257" t="str">
        <f t="shared" si="36"/>
        <v/>
      </c>
      <c r="G1013" s="257" t="str">
        <f t="shared" si="37"/>
        <v/>
      </c>
    </row>
    <row r="1014" spans="1:7" s="244" customFormat="1" ht="14.25">
      <c r="A1014" s="261" t="s">
        <v>1804</v>
      </c>
      <c r="B1014" s="287" t="s">
        <v>33</v>
      </c>
      <c r="C1014" s="263"/>
      <c r="D1014" s="263"/>
      <c r="E1014" s="263"/>
      <c r="F1014" s="257" t="str">
        <f t="shared" si="36"/>
        <v/>
      </c>
      <c r="G1014" s="257" t="str">
        <f t="shared" si="37"/>
        <v/>
      </c>
    </row>
    <row r="1015" spans="1:7" s="244" customFormat="1" ht="14.25">
      <c r="A1015" s="261" t="s">
        <v>1805</v>
      </c>
      <c r="B1015" s="287" t="s">
        <v>35</v>
      </c>
      <c r="C1015" s="263"/>
      <c r="D1015" s="263"/>
      <c r="E1015" s="263"/>
      <c r="F1015" s="257" t="str">
        <f t="shared" si="36"/>
        <v/>
      </c>
      <c r="G1015" s="257" t="str">
        <f t="shared" si="37"/>
        <v/>
      </c>
    </row>
    <row r="1016" spans="1:7" s="244" customFormat="1" ht="14.25">
      <c r="A1016" s="261" t="s">
        <v>1806</v>
      </c>
      <c r="B1016" s="287" t="s">
        <v>37</v>
      </c>
      <c r="C1016" s="263"/>
      <c r="D1016" s="263"/>
      <c r="E1016" s="263"/>
      <c r="F1016" s="257" t="str">
        <f t="shared" si="36"/>
        <v/>
      </c>
      <c r="G1016" s="257" t="str">
        <f t="shared" si="37"/>
        <v/>
      </c>
    </row>
    <row r="1017" spans="1:7" s="244" customFormat="1" ht="14.25">
      <c r="A1017" s="261" t="s">
        <v>1807</v>
      </c>
      <c r="B1017" s="287" t="s">
        <v>1808</v>
      </c>
      <c r="C1017" s="263"/>
      <c r="D1017" s="263"/>
      <c r="E1017" s="263"/>
      <c r="F1017" s="257" t="str">
        <f t="shared" si="36"/>
        <v/>
      </c>
      <c r="G1017" s="257" t="str">
        <f t="shared" si="37"/>
        <v/>
      </c>
    </row>
    <row r="1018" spans="1:7" s="244" customFormat="1" ht="14.25">
      <c r="A1018" s="258" t="s">
        <v>1809</v>
      </c>
      <c r="B1018" s="286" t="s">
        <v>1810</v>
      </c>
      <c r="C1018" s="260">
        <f>SUM(C1019:C1028)</f>
        <v>362</v>
      </c>
      <c r="D1018" s="260">
        <v>719</v>
      </c>
      <c r="E1018" s="260">
        <v>495</v>
      </c>
      <c r="F1018" s="257">
        <f t="shared" si="36"/>
        <v>136.69999999999999</v>
      </c>
      <c r="G1018" s="257">
        <f t="shared" si="37"/>
        <v>68.8</v>
      </c>
    </row>
    <row r="1019" spans="1:7" s="244" customFormat="1" ht="14.25">
      <c r="A1019" s="261" t="s">
        <v>1811</v>
      </c>
      <c r="B1019" s="287" t="s">
        <v>33</v>
      </c>
      <c r="C1019" s="263">
        <v>140</v>
      </c>
      <c r="D1019" s="263">
        <v>109</v>
      </c>
      <c r="E1019" s="263">
        <v>88</v>
      </c>
      <c r="F1019" s="257">
        <f t="shared" si="36"/>
        <v>62.9</v>
      </c>
      <c r="G1019" s="257">
        <f t="shared" si="37"/>
        <v>80.7</v>
      </c>
    </row>
    <row r="1020" spans="1:7" s="244" customFormat="1" ht="14.25">
      <c r="A1020" s="261" t="s">
        <v>1812</v>
      </c>
      <c r="B1020" s="287" t="s">
        <v>35</v>
      </c>
      <c r="C1020" s="263">
        <v>153</v>
      </c>
      <c r="D1020" s="263">
        <v>104</v>
      </c>
      <c r="E1020" s="263">
        <v>62</v>
      </c>
      <c r="F1020" s="257">
        <f t="shared" si="36"/>
        <v>40.5</v>
      </c>
      <c r="G1020" s="257">
        <f t="shared" si="37"/>
        <v>59.6</v>
      </c>
    </row>
    <row r="1021" spans="1:7" s="244" customFormat="1" ht="14.25">
      <c r="A1021" s="261" t="s">
        <v>1813</v>
      </c>
      <c r="B1021" s="287" t="s">
        <v>37</v>
      </c>
      <c r="C1021" s="263"/>
      <c r="D1021" s="263"/>
      <c r="E1021" s="263"/>
      <c r="F1021" s="257" t="str">
        <f t="shared" si="36"/>
        <v/>
      </c>
      <c r="G1021" s="257" t="str">
        <f t="shared" si="37"/>
        <v/>
      </c>
    </row>
    <row r="1022" spans="1:7" s="244" customFormat="1" ht="14.25">
      <c r="A1022" s="261" t="s">
        <v>1814</v>
      </c>
      <c r="B1022" s="287" t="s">
        <v>1815</v>
      </c>
      <c r="C1022" s="263"/>
      <c r="D1022" s="263"/>
      <c r="E1022" s="263"/>
      <c r="F1022" s="257" t="str">
        <f t="shared" si="36"/>
        <v/>
      </c>
      <c r="G1022" s="257" t="str">
        <f t="shared" si="37"/>
        <v/>
      </c>
    </row>
    <row r="1023" spans="1:7" s="244" customFormat="1" ht="14.25">
      <c r="A1023" s="261" t="s">
        <v>1816</v>
      </c>
      <c r="B1023" s="287" t="s">
        <v>1817</v>
      </c>
      <c r="C1023" s="263"/>
      <c r="D1023" s="263"/>
      <c r="E1023" s="263"/>
      <c r="F1023" s="257" t="str">
        <f t="shared" si="36"/>
        <v/>
      </c>
      <c r="G1023" s="257" t="str">
        <f t="shared" si="37"/>
        <v/>
      </c>
    </row>
    <row r="1024" spans="1:7" s="244" customFormat="1" ht="14.25">
      <c r="A1024" s="261" t="s">
        <v>1818</v>
      </c>
      <c r="B1024" s="287" t="s">
        <v>1819</v>
      </c>
      <c r="C1024" s="263"/>
      <c r="D1024" s="263"/>
      <c r="E1024" s="263"/>
      <c r="F1024" s="257" t="str">
        <f t="shared" si="36"/>
        <v/>
      </c>
      <c r="G1024" s="257" t="str">
        <f t="shared" si="37"/>
        <v/>
      </c>
    </row>
    <row r="1025" spans="1:7" s="244" customFormat="1" ht="14.25">
      <c r="A1025" s="261" t="s">
        <v>1820</v>
      </c>
      <c r="B1025" s="287" t="s">
        <v>1821</v>
      </c>
      <c r="C1025" s="263"/>
      <c r="D1025" s="263">
        <v>77</v>
      </c>
      <c r="E1025" s="263">
        <v>20</v>
      </c>
      <c r="F1025" s="257" t="str">
        <f t="shared" si="36"/>
        <v/>
      </c>
      <c r="G1025" s="257">
        <f t="shared" si="37"/>
        <v>26</v>
      </c>
    </row>
    <row r="1026" spans="1:7" s="244" customFormat="1" ht="14.25">
      <c r="A1026" s="261" t="s">
        <v>1822</v>
      </c>
      <c r="B1026" s="287" t="s">
        <v>1823</v>
      </c>
      <c r="C1026" s="263"/>
      <c r="D1026" s="263">
        <v>105</v>
      </c>
      <c r="E1026" s="263">
        <v>30</v>
      </c>
      <c r="F1026" s="257" t="str">
        <f t="shared" si="36"/>
        <v/>
      </c>
      <c r="G1026" s="257">
        <f t="shared" si="37"/>
        <v>28.6</v>
      </c>
    </row>
    <row r="1027" spans="1:7" s="244" customFormat="1" ht="14.25">
      <c r="A1027" s="261" t="s">
        <v>1824</v>
      </c>
      <c r="B1027" s="287" t="s">
        <v>51</v>
      </c>
      <c r="C1027" s="263"/>
      <c r="D1027" s="263"/>
      <c r="E1027" s="263"/>
      <c r="F1027" s="257" t="str">
        <f t="shared" si="36"/>
        <v/>
      </c>
      <c r="G1027" s="257" t="str">
        <f t="shared" si="37"/>
        <v/>
      </c>
    </row>
    <row r="1028" spans="1:7" s="244" customFormat="1" ht="14.25">
      <c r="A1028" s="261" t="s">
        <v>1825</v>
      </c>
      <c r="B1028" s="287" t="s">
        <v>1826</v>
      </c>
      <c r="C1028" s="263">
        <v>69</v>
      </c>
      <c r="D1028" s="263">
        <v>324</v>
      </c>
      <c r="E1028" s="263">
        <v>295</v>
      </c>
      <c r="F1028" s="257">
        <f t="shared" si="36"/>
        <v>427.5</v>
      </c>
      <c r="G1028" s="257">
        <f t="shared" si="37"/>
        <v>91</v>
      </c>
    </row>
    <row r="1029" spans="1:7" s="244" customFormat="1" ht="14.25">
      <c r="A1029" s="258" t="s">
        <v>1827</v>
      </c>
      <c r="B1029" s="286" t="s">
        <v>1828</v>
      </c>
      <c r="C1029" s="260"/>
      <c r="D1029" s="260"/>
      <c r="E1029" s="260"/>
      <c r="F1029" s="257" t="str">
        <f t="shared" si="36"/>
        <v/>
      </c>
      <c r="G1029" s="257" t="str">
        <f t="shared" si="37"/>
        <v/>
      </c>
    </row>
    <row r="1030" spans="1:7" s="244" customFormat="1" ht="14.25">
      <c r="A1030" s="261" t="s">
        <v>1829</v>
      </c>
      <c r="B1030" s="287" t="s">
        <v>33</v>
      </c>
      <c r="C1030" s="263"/>
      <c r="D1030" s="263"/>
      <c r="E1030" s="263"/>
      <c r="F1030" s="257" t="str">
        <f t="shared" si="36"/>
        <v/>
      </c>
      <c r="G1030" s="257" t="str">
        <f t="shared" si="37"/>
        <v/>
      </c>
    </row>
    <row r="1031" spans="1:7" s="244" customFormat="1" ht="14.25">
      <c r="A1031" s="261" t="s">
        <v>1830</v>
      </c>
      <c r="B1031" s="287" t="s">
        <v>35</v>
      </c>
      <c r="C1031" s="263"/>
      <c r="D1031" s="263"/>
      <c r="E1031" s="263"/>
      <c r="F1031" s="257" t="str">
        <f t="shared" si="36"/>
        <v/>
      </c>
      <c r="G1031" s="257" t="str">
        <f t="shared" si="37"/>
        <v/>
      </c>
    </row>
    <row r="1032" spans="1:7" s="244" customFormat="1" ht="14.25">
      <c r="A1032" s="261" t="s">
        <v>1831</v>
      </c>
      <c r="B1032" s="287" t="s">
        <v>37</v>
      </c>
      <c r="C1032" s="263"/>
      <c r="D1032" s="263"/>
      <c r="E1032" s="263"/>
      <c r="F1032" s="257" t="str">
        <f t="shared" si="36"/>
        <v/>
      </c>
      <c r="G1032" s="257" t="str">
        <f t="shared" si="37"/>
        <v/>
      </c>
    </row>
    <row r="1033" spans="1:7" s="244" customFormat="1" ht="14.25">
      <c r="A1033" s="261" t="s">
        <v>1832</v>
      </c>
      <c r="B1033" s="287" t="s">
        <v>1833</v>
      </c>
      <c r="C1033" s="263"/>
      <c r="D1033" s="263"/>
      <c r="E1033" s="263"/>
      <c r="F1033" s="257" t="str">
        <f t="shared" si="36"/>
        <v/>
      </c>
      <c r="G1033" s="257" t="str">
        <f t="shared" si="37"/>
        <v/>
      </c>
    </row>
    <row r="1034" spans="1:7" s="244" customFormat="1" ht="14.25">
      <c r="A1034" s="261" t="s">
        <v>1834</v>
      </c>
      <c r="B1034" s="287" t="s">
        <v>1835</v>
      </c>
      <c r="C1034" s="263"/>
      <c r="D1034" s="263"/>
      <c r="E1034" s="263"/>
      <c r="F1034" s="257" t="str">
        <f t="shared" si="36"/>
        <v/>
      </c>
      <c r="G1034" s="257" t="str">
        <f t="shared" si="37"/>
        <v/>
      </c>
    </row>
    <row r="1035" spans="1:7" s="244" customFormat="1" ht="14.25">
      <c r="A1035" s="261" t="s">
        <v>1836</v>
      </c>
      <c r="B1035" s="287" t="s">
        <v>1837</v>
      </c>
      <c r="C1035" s="263"/>
      <c r="D1035" s="263"/>
      <c r="E1035" s="263"/>
      <c r="F1035" s="257" t="str">
        <f t="shared" si="36"/>
        <v/>
      </c>
      <c r="G1035" s="257" t="str">
        <f t="shared" si="37"/>
        <v/>
      </c>
    </row>
    <row r="1036" spans="1:7" s="244" customFormat="1" ht="14.25">
      <c r="A1036" s="258" t="s">
        <v>1838</v>
      </c>
      <c r="B1036" s="286" t="s">
        <v>1839</v>
      </c>
      <c r="C1036" s="260">
        <f>SUM(C1037:C1043)</f>
        <v>266</v>
      </c>
      <c r="D1036" s="260">
        <v>2871</v>
      </c>
      <c r="E1036" s="260">
        <v>459</v>
      </c>
      <c r="F1036" s="257">
        <f t="shared" ref="F1036:F1099" si="38">IF(C1036=0,"",ROUND(E1036/C1036*100,1))</f>
        <v>172.6</v>
      </c>
      <c r="G1036" s="257">
        <f t="shared" ref="G1036:G1099" si="39">IF(D1036=0,"",ROUND(E1036/D1036*100,1))</f>
        <v>16</v>
      </c>
    </row>
    <row r="1037" spans="1:7" s="244" customFormat="1" ht="14.25">
      <c r="A1037" s="261" t="s">
        <v>1840</v>
      </c>
      <c r="B1037" s="287" t="s">
        <v>33</v>
      </c>
      <c r="C1037" s="263">
        <v>186</v>
      </c>
      <c r="D1037" s="263">
        <v>191</v>
      </c>
      <c r="E1037" s="263">
        <v>260</v>
      </c>
      <c r="F1037" s="257">
        <f t="shared" si="38"/>
        <v>139.80000000000001</v>
      </c>
      <c r="G1037" s="257">
        <f t="shared" si="39"/>
        <v>136.1</v>
      </c>
    </row>
    <row r="1038" spans="1:7" s="244" customFormat="1" ht="14.25">
      <c r="A1038" s="261" t="s">
        <v>1841</v>
      </c>
      <c r="B1038" s="287" t="s">
        <v>35</v>
      </c>
      <c r="C1038" s="263"/>
      <c r="D1038" s="263">
        <v>70</v>
      </c>
      <c r="E1038" s="263">
        <v>21</v>
      </c>
      <c r="F1038" s="257" t="str">
        <f t="shared" si="38"/>
        <v/>
      </c>
      <c r="G1038" s="257">
        <f t="shared" si="39"/>
        <v>30</v>
      </c>
    </row>
    <row r="1039" spans="1:7" s="244" customFormat="1" ht="14.25">
      <c r="A1039" s="261" t="s">
        <v>1842</v>
      </c>
      <c r="B1039" s="287" t="s">
        <v>37</v>
      </c>
      <c r="C1039" s="263"/>
      <c r="D1039" s="263"/>
      <c r="E1039" s="263"/>
      <c r="F1039" s="257" t="str">
        <f t="shared" si="38"/>
        <v/>
      </c>
      <c r="G1039" s="257" t="str">
        <f t="shared" si="39"/>
        <v/>
      </c>
    </row>
    <row r="1040" spans="1:7" s="244" customFormat="1" ht="14.25">
      <c r="A1040" s="261" t="s">
        <v>1843</v>
      </c>
      <c r="B1040" s="287" t="s">
        <v>1844</v>
      </c>
      <c r="C1040" s="263"/>
      <c r="D1040" s="263"/>
      <c r="E1040" s="263"/>
      <c r="F1040" s="257" t="str">
        <f t="shared" si="38"/>
        <v/>
      </c>
      <c r="G1040" s="257" t="str">
        <f t="shared" si="39"/>
        <v/>
      </c>
    </row>
    <row r="1041" spans="1:7" s="244" customFormat="1" ht="14.25">
      <c r="A1041" s="261" t="s">
        <v>1845</v>
      </c>
      <c r="B1041" s="287" t="s">
        <v>1846</v>
      </c>
      <c r="C1041" s="263">
        <v>20</v>
      </c>
      <c r="D1041" s="263">
        <v>66</v>
      </c>
      <c r="E1041" s="263">
        <v>16</v>
      </c>
      <c r="F1041" s="257">
        <f t="shared" si="38"/>
        <v>80</v>
      </c>
      <c r="G1041" s="257">
        <f t="shared" si="39"/>
        <v>24.2</v>
      </c>
    </row>
    <row r="1042" spans="1:7" s="244" customFormat="1" ht="14.25">
      <c r="A1042" s="261" t="s">
        <v>1847</v>
      </c>
      <c r="B1042" s="287" t="s">
        <v>1848</v>
      </c>
      <c r="C1042" s="263"/>
      <c r="D1042" s="263"/>
      <c r="E1042" s="263"/>
      <c r="F1042" s="257" t="str">
        <f t="shared" si="38"/>
        <v/>
      </c>
      <c r="G1042" s="257" t="str">
        <f t="shared" si="39"/>
        <v/>
      </c>
    </row>
    <row r="1043" spans="1:7" s="244" customFormat="1" ht="14.25">
      <c r="A1043" s="261" t="s">
        <v>1849</v>
      </c>
      <c r="B1043" s="287" t="s">
        <v>1850</v>
      </c>
      <c r="C1043" s="263">
        <v>60</v>
      </c>
      <c r="D1043" s="263">
        <v>2544</v>
      </c>
      <c r="E1043" s="263">
        <v>162</v>
      </c>
      <c r="F1043" s="257">
        <f t="shared" si="38"/>
        <v>270</v>
      </c>
      <c r="G1043" s="257">
        <f t="shared" si="39"/>
        <v>6.4</v>
      </c>
    </row>
    <row r="1044" spans="1:7" s="244" customFormat="1" ht="14.25">
      <c r="A1044" s="258" t="s">
        <v>1851</v>
      </c>
      <c r="B1044" s="286" t="s">
        <v>1852</v>
      </c>
      <c r="C1044" s="260"/>
      <c r="D1044" s="260"/>
      <c r="E1044" s="260"/>
      <c r="F1044" s="257" t="str">
        <f t="shared" si="38"/>
        <v/>
      </c>
      <c r="G1044" s="257" t="str">
        <f t="shared" si="39"/>
        <v/>
      </c>
    </row>
    <row r="1045" spans="1:7" s="244" customFormat="1" ht="14.25">
      <c r="A1045" s="261" t="s">
        <v>1853</v>
      </c>
      <c r="B1045" s="287" t="s">
        <v>1854</v>
      </c>
      <c r="C1045" s="263"/>
      <c r="D1045" s="263"/>
      <c r="E1045" s="263"/>
      <c r="F1045" s="257" t="str">
        <f t="shared" si="38"/>
        <v/>
      </c>
      <c r="G1045" s="257" t="str">
        <f t="shared" si="39"/>
        <v/>
      </c>
    </row>
    <row r="1046" spans="1:7" s="244" customFormat="1" ht="14.25">
      <c r="A1046" s="261" t="s">
        <v>1855</v>
      </c>
      <c r="B1046" s="287" t="s">
        <v>1856</v>
      </c>
      <c r="C1046" s="263"/>
      <c r="D1046" s="263"/>
      <c r="E1046" s="263"/>
      <c r="F1046" s="257" t="str">
        <f t="shared" si="38"/>
        <v/>
      </c>
      <c r="G1046" s="257" t="str">
        <f t="shared" si="39"/>
        <v/>
      </c>
    </row>
    <row r="1047" spans="1:7" s="244" customFormat="1" ht="14.25">
      <c r="A1047" s="261" t="s">
        <v>1857</v>
      </c>
      <c r="B1047" s="287" t="s">
        <v>1858</v>
      </c>
      <c r="C1047" s="263"/>
      <c r="D1047" s="263"/>
      <c r="E1047" s="263"/>
      <c r="F1047" s="257" t="str">
        <f t="shared" si="38"/>
        <v/>
      </c>
      <c r="G1047" s="257" t="str">
        <f t="shared" si="39"/>
        <v/>
      </c>
    </row>
    <row r="1048" spans="1:7" s="244" customFormat="1" ht="14.25">
      <c r="A1048" s="261" t="s">
        <v>1859</v>
      </c>
      <c r="B1048" s="287" t="s">
        <v>1860</v>
      </c>
      <c r="C1048" s="263"/>
      <c r="D1048" s="263"/>
      <c r="E1048" s="263"/>
      <c r="F1048" s="257" t="str">
        <f t="shared" si="38"/>
        <v/>
      </c>
      <c r="G1048" s="257" t="str">
        <f t="shared" si="39"/>
        <v/>
      </c>
    </row>
    <row r="1049" spans="1:7" s="244" customFormat="1" ht="14.25">
      <c r="A1049" s="261" t="s">
        <v>1861</v>
      </c>
      <c r="B1049" s="287" t="s">
        <v>1862</v>
      </c>
      <c r="C1049" s="263"/>
      <c r="D1049" s="263"/>
      <c r="E1049" s="263"/>
      <c r="F1049" s="257" t="str">
        <f t="shared" si="38"/>
        <v/>
      </c>
      <c r="G1049" s="257" t="str">
        <f t="shared" si="39"/>
        <v/>
      </c>
    </row>
    <row r="1050" spans="1:7" s="244" customFormat="1" ht="14.25">
      <c r="A1050" s="255" t="s">
        <v>1863</v>
      </c>
      <c r="B1050" s="288" t="s">
        <v>1864</v>
      </c>
      <c r="C1050" s="283">
        <f>SUM(C1051,C1061,C1067)</f>
        <v>487</v>
      </c>
      <c r="D1050" s="283">
        <v>1884</v>
      </c>
      <c r="E1050" s="283">
        <f>E1051+E1061+E1067</f>
        <v>239</v>
      </c>
      <c r="F1050" s="257">
        <f t="shared" si="38"/>
        <v>49.1</v>
      </c>
      <c r="G1050" s="257">
        <f t="shared" si="39"/>
        <v>12.7</v>
      </c>
    </row>
    <row r="1051" spans="1:7" s="244" customFormat="1" ht="14.25">
      <c r="A1051" s="258" t="s">
        <v>1865</v>
      </c>
      <c r="B1051" s="286" t="s">
        <v>1866</v>
      </c>
      <c r="C1051" s="260">
        <f>SUM(C1052:C1060)</f>
        <v>467</v>
      </c>
      <c r="D1051" s="260">
        <v>1876</v>
      </c>
      <c r="E1051" s="260">
        <v>239</v>
      </c>
      <c r="F1051" s="257">
        <f t="shared" si="38"/>
        <v>51.2</v>
      </c>
      <c r="G1051" s="257">
        <f t="shared" si="39"/>
        <v>12.7</v>
      </c>
    </row>
    <row r="1052" spans="1:7" s="244" customFormat="1" ht="14.25">
      <c r="A1052" s="261" t="s">
        <v>1867</v>
      </c>
      <c r="B1052" s="287" t="s">
        <v>33</v>
      </c>
      <c r="C1052" s="263">
        <v>78</v>
      </c>
      <c r="D1052" s="263">
        <v>122</v>
      </c>
      <c r="E1052" s="263">
        <v>135</v>
      </c>
      <c r="F1052" s="257">
        <f t="shared" si="38"/>
        <v>173.1</v>
      </c>
      <c r="G1052" s="257">
        <f t="shared" si="39"/>
        <v>110.7</v>
      </c>
    </row>
    <row r="1053" spans="1:7" s="244" customFormat="1" ht="14.25">
      <c r="A1053" s="261" t="s">
        <v>1868</v>
      </c>
      <c r="B1053" s="287" t="s">
        <v>35</v>
      </c>
      <c r="C1053" s="263">
        <v>132</v>
      </c>
      <c r="D1053" s="263">
        <v>72</v>
      </c>
      <c r="E1053" s="263">
        <v>70</v>
      </c>
      <c r="F1053" s="257">
        <f t="shared" si="38"/>
        <v>53</v>
      </c>
      <c r="G1053" s="257">
        <f t="shared" si="39"/>
        <v>97.2</v>
      </c>
    </row>
    <row r="1054" spans="1:7" s="244" customFormat="1" ht="14.25">
      <c r="A1054" s="261" t="s">
        <v>1869</v>
      </c>
      <c r="B1054" s="287" t="s">
        <v>37</v>
      </c>
      <c r="C1054" s="263"/>
      <c r="D1054" s="263"/>
      <c r="E1054" s="263"/>
      <c r="F1054" s="257" t="str">
        <f t="shared" si="38"/>
        <v/>
      </c>
      <c r="G1054" s="257" t="str">
        <f t="shared" si="39"/>
        <v/>
      </c>
    </row>
    <row r="1055" spans="1:7" s="244" customFormat="1" ht="14.25">
      <c r="A1055" s="261" t="s">
        <v>1870</v>
      </c>
      <c r="B1055" s="287" t="s">
        <v>1871</v>
      </c>
      <c r="C1055" s="263"/>
      <c r="D1055" s="263"/>
      <c r="E1055" s="263"/>
      <c r="F1055" s="257" t="str">
        <f t="shared" si="38"/>
        <v/>
      </c>
      <c r="G1055" s="257" t="str">
        <f t="shared" si="39"/>
        <v/>
      </c>
    </row>
    <row r="1056" spans="1:7" s="244" customFormat="1" ht="14.25">
      <c r="A1056" s="261" t="s">
        <v>1872</v>
      </c>
      <c r="B1056" s="287" t="s">
        <v>1873</v>
      </c>
      <c r="C1056" s="263"/>
      <c r="D1056" s="263"/>
      <c r="E1056" s="263"/>
      <c r="F1056" s="257" t="str">
        <f t="shared" si="38"/>
        <v/>
      </c>
      <c r="G1056" s="257" t="str">
        <f t="shared" si="39"/>
        <v/>
      </c>
    </row>
    <row r="1057" spans="1:7" s="244" customFormat="1" ht="14.25">
      <c r="A1057" s="261" t="s">
        <v>1874</v>
      </c>
      <c r="B1057" s="287" t="s">
        <v>1875</v>
      </c>
      <c r="C1057" s="263"/>
      <c r="D1057" s="263"/>
      <c r="E1057" s="263"/>
      <c r="F1057" s="257" t="str">
        <f t="shared" si="38"/>
        <v/>
      </c>
      <c r="G1057" s="257" t="str">
        <f t="shared" si="39"/>
        <v/>
      </c>
    </row>
    <row r="1058" spans="1:7" s="244" customFormat="1" ht="14.25">
      <c r="A1058" s="261" t="s">
        <v>1876</v>
      </c>
      <c r="B1058" s="287" t="s">
        <v>1877</v>
      </c>
      <c r="C1058" s="263"/>
      <c r="D1058" s="263"/>
      <c r="E1058" s="263"/>
      <c r="F1058" s="257" t="str">
        <f t="shared" si="38"/>
        <v/>
      </c>
      <c r="G1058" s="257" t="str">
        <f t="shared" si="39"/>
        <v/>
      </c>
    </row>
    <row r="1059" spans="1:7" s="244" customFormat="1" ht="14.25">
      <c r="A1059" s="261" t="s">
        <v>1878</v>
      </c>
      <c r="B1059" s="287" t="s">
        <v>51</v>
      </c>
      <c r="C1059" s="263">
        <v>121</v>
      </c>
      <c r="D1059" s="263">
        <v>37</v>
      </c>
      <c r="E1059" s="263">
        <v>34</v>
      </c>
      <c r="F1059" s="257">
        <f t="shared" si="38"/>
        <v>28.1</v>
      </c>
      <c r="G1059" s="257">
        <f t="shared" si="39"/>
        <v>91.9</v>
      </c>
    </row>
    <row r="1060" spans="1:7" s="244" customFormat="1" ht="14.25">
      <c r="A1060" s="261" t="s">
        <v>1879</v>
      </c>
      <c r="B1060" s="287" t="s">
        <v>1880</v>
      </c>
      <c r="C1060" s="263">
        <v>136</v>
      </c>
      <c r="D1060" s="263">
        <v>1645</v>
      </c>
      <c r="E1060" s="263"/>
      <c r="F1060" s="257"/>
      <c r="G1060" s="257"/>
    </row>
    <row r="1061" spans="1:7" s="244" customFormat="1" ht="14.25">
      <c r="A1061" s="258" t="s">
        <v>1881</v>
      </c>
      <c r="B1061" s="286" t="s">
        <v>1882</v>
      </c>
      <c r="C1061" s="260"/>
      <c r="D1061" s="260">
        <v>3</v>
      </c>
      <c r="E1061" s="260"/>
      <c r="F1061" s="257" t="str">
        <f t="shared" si="38"/>
        <v/>
      </c>
      <c r="G1061" s="257"/>
    </row>
    <row r="1062" spans="1:7" s="244" customFormat="1" ht="14.25">
      <c r="A1062" s="261" t="s">
        <v>1883</v>
      </c>
      <c r="B1062" s="287" t="s">
        <v>33</v>
      </c>
      <c r="C1062" s="263"/>
      <c r="D1062" s="263"/>
      <c r="E1062" s="263"/>
      <c r="F1062" s="257" t="str">
        <f t="shared" si="38"/>
        <v/>
      </c>
      <c r="G1062" s="257" t="str">
        <f t="shared" si="39"/>
        <v/>
      </c>
    </row>
    <row r="1063" spans="1:7" s="244" customFormat="1" ht="14.25">
      <c r="A1063" s="261" t="s">
        <v>1884</v>
      </c>
      <c r="B1063" s="287" t="s">
        <v>35</v>
      </c>
      <c r="C1063" s="263"/>
      <c r="D1063" s="263"/>
      <c r="E1063" s="263"/>
      <c r="F1063" s="257" t="str">
        <f t="shared" si="38"/>
        <v/>
      </c>
      <c r="G1063" s="257" t="str">
        <f t="shared" si="39"/>
        <v/>
      </c>
    </row>
    <row r="1064" spans="1:7" s="244" customFormat="1" ht="14.25">
      <c r="A1064" s="261" t="s">
        <v>1885</v>
      </c>
      <c r="B1064" s="287" t="s">
        <v>37</v>
      </c>
      <c r="C1064" s="263"/>
      <c r="D1064" s="263"/>
      <c r="E1064" s="263"/>
      <c r="F1064" s="257" t="str">
        <f t="shared" si="38"/>
        <v/>
      </c>
      <c r="G1064" s="257" t="str">
        <f t="shared" si="39"/>
        <v/>
      </c>
    </row>
    <row r="1065" spans="1:7" s="244" customFormat="1" ht="14.25">
      <c r="A1065" s="261" t="s">
        <v>1886</v>
      </c>
      <c r="B1065" s="287" t="s">
        <v>1887</v>
      </c>
      <c r="C1065" s="263"/>
      <c r="D1065" s="263"/>
      <c r="E1065" s="263"/>
      <c r="F1065" s="257" t="str">
        <f t="shared" si="38"/>
        <v/>
      </c>
      <c r="G1065" s="257" t="str">
        <f t="shared" si="39"/>
        <v/>
      </c>
    </row>
    <row r="1066" spans="1:7" s="244" customFormat="1" ht="14.25">
      <c r="A1066" s="261" t="s">
        <v>1888</v>
      </c>
      <c r="B1066" s="287" t="s">
        <v>1889</v>
      </c>
      <c r="C1066" s="263"/>
      <c r="D1066" s="263">
        <v>3</v>
      </c>
      <c r="E1066" s="263"/>
      <c r="F1066" s="257"/>
      <c r="G1066" s="257"/>
    </row>
    <row r="1067" spans="1:7" s="244" customFormat="1" ht="14.25">
      <c r="A1067" s="258" t="s">
        <v>1890</v>
      </c>
      <c r="B1067" s="286" t="s">
        <v>1891</v>
      </c>
      <c r="C1067" s="260">
        <f>SUM(C1068:C1069)</f>
        <v>20</v>
      </c>
      <c r="D1067" s="260">
        <v>5</v>
      </c>
      <c r="E1067" s="260"/>
      <c r="F1067" s="257"/>
      <c r="G1067" s="257"/>
    </row>
    <row r="1068" spans="1:7" s="244" customFormat="1" ht="14.25">
      <c r="A1068" s="261" t="s">
        <v>1892</v>
      </c>
      <c r="B1068" s="287" t="s">
        <v>1893</v>
      </c>
      <c r="C1068" s="263"/>
      <c r="D1068" s="263"/>
      <c r="E1068" s="263"/>
      <c r="F1068" s="257"/>
      <c r="G1068" s="257"/>
    </row>
    <row r="1069" spans="1:7" s="244" customFormat="1" ht="14.25">
      <c r="A1069" s="261" t="s">
        <v>1894</v>
      </c>
      <c r="B1069" s="287" t="s">
        <v>1895</v>
      </c>
      <c r="C1069" s="263">
        <v>20</v>
      </c>
      <c r="D1069" s="263">
        <v>5</v>
      </c>
      <c r="E1069" s="263"/>
      <c r="F1069" s="257"/>
      <c r="G1069" s="257"/>
    </row>
    <row r="1070" spans="1:7" s="244" customFormat="1" ht="14.25">
      <c r="A1070" s="255" t="s">
        <v>1896</v>
      </c>
      <c r="B1070" s="288" t="s">
        <v>1897</v>
      </c>
      <c r="C1070" s="283"/>
      <c r="D1070" s="283"/>
      <c r="E1070" s="283"/>
      <c r="F1070" s="257"/>
      <c r="G1070" s="257"/>
    </row>
    <row r="1071" spans="1:7" s="244" customFormat="1" ht="14.25">
      <c r="A1071" s="258" t="s">
        <v>1898</v>
      </c>
      <c r="B1071" s="286" t="s">
        <v>1899</v>
      </c>
      <c r="C1071" s="260"/>
      <c r="D1071" s="260"/>
      <c r="E1071" s="260"/>
      <c r="F1071" s="257" t="str">
        <f t="shared" si="38"/>
        <v/>
      </c>
      <c r="G1071" s="257" t="str">
        <f t="shared" si="39"/>
        <v/>
      </c>
    </row>
    <row r="1072" spans="1:7" s="244" customFormat="1" ht="14.25">
      <c r="A1072" s="261" t="s">
        <v>1900</v>
      </c>
      <c r="B1072" s="287" t="s">
        <v>33</v>
      </c>
      <c r="C1072" s="263"/>
      <c r="D1072" s="263"/>
      <c r="E1072" s="263"/>
      <c r="F1072" s="257" t="str">
        <f t="shared" si="38"/>
        <v/>
      </c>
      <c r="G1072" s="257" t="str">
        <f t="shared" si="39"/>
        <v/>
      </c>
    </row>
    <row r="1073" spans="1:7" s="244" customFormat="1" ht="14.25">
      <c r="A1073" s="261" t="s">
        <v>1901</v>
      </c>
      <c r="B1073" s="287" t="s">
        <v>35</v>
      </c>
      <c r="C1073" s="263"/>
      <c r="D1073" s="263"/>
      <c r="E1073" s="263"/>
      <c r="F1073" s="257" t="str">
        <f t="shared" si="38"/>
        <v/>
      </c>
      <c r="G1073" s="257" t="str">
        <f t="shared" si="39"/>
        <v/>
      </c>
    </row>
    <row r="1074" spans="1:7" s="244" customFormat="1" ht="14.25">
      <c r="A1074" s="261" t="s">
        <v>1902</v>
      </c>
      <c r="B1074" s="287" t="s">
        <v>37</v>
      </c>
      <c r="C1074" s="263"/>
      <c r="D1074" s="263"/>
      <c r="E1074" s="263"/>
      <c r="F1074" s="257" t="str">
        <f t="shared" si="38"/>
        <v/>
      </c>
      <c r="G1074" s="257" t="str">
        <f t="shared" si="39"/>
        <v/>
      </c>
    </row>
    <row r="1075" spans="1:7" s="244" customFormat="1" ht="14.25">
      <c r="A1075" s="261" t="s">
        <v>1903</v>
      </c>
      <c r="B1075" s="287" t="s">
        <v>1904</v>
      </c>
      <c r="C1075" s="263"/>
      <c r="D1075" s="263"/>
      <c r="E1075" s="263"/>
      <c r="F1075" s="257" t="str">
        <f t="shared" si="38"/>
        <v/>
      </c>
      <c r="G1075" s="257" t="str">
        <f t="shared" si="39"/>
        <v/>
      </c>
    </row>
    <row r="1076" spans="1:7" s="244" customFormat="1" ht="14.25">
      <c r="A1076" s="261" t="s">
        <v>1905</v>
      </c>
      <c r="B1076" s="287" t="s">
        <v>51</v>
      </c>
      <c r="C1076" s="263"/>
      <c r="D1076" s="263"/>
      <c r="E1076" s="263"/>
      <c r="F1076" s="257" t="str">
        <f t="shared" si="38"/>
        <v/>
      </c>
      <c r="G1076" s="257" t="str">
        <f t="shared" si="39"/>
        <v/>
      </c>
    </row>
    <row r="1077" spans="1:7" s="244" customFormat="1" ht="14.25">
      <c r="A1077" s="261" t="s">
        <v>1906</v>
      </c>
      <c r="B1077" s="287" t="s">
        <v>1907</v>
      </c>
      <c r="C1077" s="263"/>
      <c r="D1077" s="263"/>
      <c r="E1077" s="263"/>
      <c r="F1077" s="257" t="str">
        <f t="shared" si="38"/>
        <v/>
      </c>
      <c r="G1077" s="257" t="str">
        <f t="shared" si="39"/>
        <v/>
      </c>
    </row>
    <row r="1078" spans="1:7" s="244" customFormat="1" ht="14.25">
      <c r="A1078" s="258" t="s">
        <v>1908</v>
      </c>
      <c r="B1078" s="286" t="s">
        <v>1909</v>
      </c>
      <c r="C1078" s="260"/>
      <c r="D1078" s="260"/>
      <c r="E1078" s="260"/>
      <c r="F1078" s="257" t="str">
        <f t="shared" si="38"/>
        <v/>
      </c>
      <c r="G1078" s="257" t="str">
        <f t="shared" si="39"/>
        <v/>
      </c>
    </row>
    <row r="1079" spans="1:7" s="244" customFormat="1" ht="14.25">
      <c r="A1079" s="261" t="s">
        <v>1910</v>
      </c>
      <c r="B1079" s="287" t="s">
        <v>1911</v>
      </c>
      <c r="C1079" s="263"/>
      <c r="D1079" s="263"/>
      <c r="E1079" s="263"/>
      <c r="F1079" s="257" t="str">
        <f t="shared" si="38"/>
        <v/>
      </c>
      <c r="G1079" s="257" t="str">
        <f t="shared" si="39"/>
        <v/>
      </c>
    </row>
    <row r="1080" spans="1:7" s="244" customFormat="1" ht="14.25">
      <c r="A1080" s="261" t="s">
        <v>1912</v>
      </c>
      <c r="B1080" s="287" t="s">
        <v>1913</v>
      </c>
      <c r="C1080" s="263"/>
      <c r="D1080" s="263"/>
      <c r="E1080" s="263"/>
      <c r="F1080" s="257" t="str">
        <f t="shared" si="38"/>
        <v/>
      </c>
      <c r="G1080" s="257" t="str">
        <f t="shared" si="39"/>
        <v/>
      </c>
    </row>
    <row r="1081" spans="1:7" s="244" customFormat="1" ht="14.25">
      <c r="A1081" s="261" t="s">
        <v>1914</v>
      </c>
      <c r="B1081" s="287" t="s">
        <v>1915</v>
      </c>
      <c r="C1081" s="263"/>
      <c r="D1081" s="263"/>
      <c r="E1081" s="263"/>
      <c r="F1081" s="257" t="str">
        <f t="shared" si="38"/>
        <v/>
      </c>
      <c r="G1081" s="257" t="str">
        <f t="shared" si="39"/>
        <v/>
      </c>
    </row>
    <row r="1082" spans="1:7" s="244" customFormat="1" ht="14.25">
      <c r="A1082" s="261" t="s">
        <v>1916</v>
      </c>
      <c r="B1082" s="287" t="s">
        <v>1917</v>
      </c>
      <c r="C1082" s="263"/>
      <c r="D1082" s="263"/>
      <c r="E1082" s="263"/>
      <c r="F1082" s="257" t="str">
        <f t="shared" si="38"/>
        <v/>
      </c>
      <c r="G1082" s="257" t="str">
        <f t="shared" si="39"/>
        <v/>
      </c>
    </row>
    <row r="1083" spans="1:7" s="244" customFormat="1" ht="14.25">
      <c r="A1083" s="261" t="s">
        <v>1918</v>
      </c>
      <c r="B1083" s="287" t="s">
        <v>1919</v>
      </c>
      <c r="C1083" s="263"/>
      <c r="D1083" s="263"/>
      <c r="E1083" s="263"/>
      <c r="F1083" s="257" t="str">
        <f t="shared" si="38"/>
        <v/>
      </c>
      <c r="G1083" s="257" t="str">
        <f t="shared" si="39"/>
        <v/>
      </c>
    </row>
    <row r="1084" spans="1:7" s="244" customFormat="1" ht="14.25">
      <c r="A1084" s="261" t="s">
        <v>1920</v>
      </c>
      <c r="B1084" s="287" t="s">
        <v>1921</v>
      </c>
      <c r="C1084" s="263"/>
      <c r="D1084" s="263"/>
      <c r="E1084" s="263"/>
      <c r="F1084" s="257" t="str">
        <f t="shared" si="38"/>
        <v/>
      </c>
      <c r="G1084" s="257" t="str">
        <f t="shared" si="39"/>
        <v/>
      </c>
    </row>
    <row r="1085" spans="1:7" s="244" customFormat="1" ht="14.25">
      <c r="A1085" s="261" t="s">
        <v>1922</v>
      </c>
      <c r="B1085" s="287" t="s">
        <v>1923</v>
      </c>
      <c r="C1085" s="263"/>
      <c r="D1085" s="263"/>
      <c r="E1085" s="263"/>
      <c r="F1085" s="257" t="str">
        <f t="shared" si="38"/>
        <v/>
      </c>
      <c r="G1085" s="257" t="str">
        <f t="shared" si="39"/>
        <v/>
      </c>
    </row>
    <row r="1086" spans="1:7" s="244" customFormat="1" ht="14.25">
      <c r="A1086" s="261" t="s">
        <v>1924</v>
      </c>
      <c r="B1086" s="287" t="s">
        <v>1925</v>
      </c>
      <c r="C1086" s="263"/>
      <c r="D1086" s="263"/>
      <c r="E1086" s="263"/>
      <c r="F1086" s="257" t="str">
        <f t="shared" si="38"/>
        <v/>
      </c>
      <c r="G1086" s="257" t="str">
        <f t="shared" si="39"/>
        <v/>
      </c>
    </row>
    <row r="1087" spans="1:7" s="244" customFormat="1" ht="14.25">
      <c r="A1087" s="261" t="s">
        <v>1926</v>
      </c>
      <c r="B1087" s="287" t="s">
        <v>1927</v>
      </c>
      <c r="C1087" s="263"/>
      <c r="D1087" s="263"/>
      <c r="E1087" s="263"/>
      <c r="F1087" s="257" t="str">
        <f t="shared" si="38"/>
        <v/>
      </c>
      <c r="G1087" s="257" t="str">
        <f t="shared" si="39"/>
        <v/>
      </c>
    </row>
    <row r="1088" spans="1:7" s="244" customFormat="1" ht="14.25">
      <c r="A1088" s="258" t="s">
        <v>1928</v>
      </c>
      <c r="B1088" s="286" t="s">
        <v>1929</v>
      </c>
      <c r="C1088" s="260"/>
      <c r="D1088" s="260"/>
      <c r="E1088" s="260"/>
      <c r="F1088" s="257" t="str">
        <f t="shared" si="38"/>
        <v/>
      </c>
      <c r="G1088" s="257" t="str">
        <f t="shared" si="39"/>
        <v/>
      </c>
    </row>
    <row r="1089" spans="1:7" s="244" customFormat="1" ht="14.25">
      <c r="A1089" s="261" t="s">
        <v>1930</v>
      </c>
      <c r="B1089" s="287" t="s">
        <v>1931</v>
      </c>
      <c r="C1089" s="263"/>
      <c r="D1089" s="263"/>
      <c r="E1089" s="263"/>
      <c r="F1089" s="257" t="str">
        <f t="shared" si="38"/>
        <v/>
      </c>
      <c r="G1089" s="257" t="str">
        <f t="shared" si="39"/>
        <v/>
      </c>
    </row>
    <row r="1090" spans="1:7" s="244" customFormat="1" ht="14.25">
      <c r="A1090" s="261" t="s">
        <v>1932</v>
      </c>
      <c r="B1090" s="246" t="s">
        <v>1933</v>
      </c>
      <c r="C1090" s="263"/>
      <c r="D1090" s="263"/>
      <c r="E1090" s="263"/>
      <c r="F1090" s="257" t="str">
        <f t="shared" si="38"/>
        <v/>
      </c>
      <c r="G1090" s="257" t="str">
        <f t="shared" si="39"/>
        <v/>
      </c>
    </row>
    <row r="1091" spans="1:7" s="244" customFormat="1" ht="14.25">
      <c r="A1091" s="261" t="s">
        <v>1934</v>
      </c>
      <c r="B1091" s="287" t="s">
        <v>1935</v>
      </c>
      <c r="C1091" s="263"/>
      <c r="D1091" s="263"/>
      <c r="E1091" s="263"/>
      <c r="F1091" s="257" t="str">
        <f t="shared" si="38"/>
        <v/>
      </c>
      <c r="G1091" s="257" t="str">
        <f t="shared" si="39"/>
        <v/>
      </c>
    </row>
    <row r="1092" spans="1:7" s="244" customFormat="1" ht="14.25">
      <c r="A1092" s="261" t="s">
        <v>1936</v>
      </c>
      <c r="B1092" s="287" t="s">
        <v>1937</v>
      </c>
      <c r="C1092" s="263"/>
      <c r="D1092" s="263"/>
      <c r="E1092" s="263"/>
      <c r="F1092" s="257" t="str">
        <f t="shared" si="38"/>
        <v/>
      </c>
      <c r="G1092" s="257" t="str">
        <f t="shared" si="39"/>
        <v/>
      </c>
    </row>
    <row r="1093" spans="1:7" s="244" customFormat="1" ht="14.25">
      <c r="A1093" s="261" t="s">
        <v>1938</v>
      </c>
      <c r="B1093" s="287" t="s">
        <v>1939</v>
      </c>
      <c r="C1093" s="263"/>
      <c r="D1093" s="263"/>
      <c r="E1093" s="263"/>
      <c r="F1093" s="257" t="str">
        <f t="shared" si="38"/>
        <v/>
      </c>
      <c r="G1093" s="257" t="str">
        <f t="shared" si="39"/>
        <v/>
      </c>
    </row>
    <row r="1094" spans="1:7" s="244" customFormat="1" ht="14.25">
      <c r="A1094" s="258" t="s">
        <v>1940</v>
      </c>
      <c r="B1094" s="286" t="s">
        <v>1941</v>
      </c>
      <c r="C1094" s="260"/>
      <c r="D1094" s="260"/>
      <c r="E1094" s="260"/>
      <c r="F1094" s="257" t="str">
        <f t="shared" si="38"/>
        <v/>
      </c>
      <c r="G1094" s="257" t="str">
        <f t="shared" si="39"/>
        <v/>
      </c>
    </row>
    <row r="1095" spans="1:7" s="244" customFormat="1" ht="14.25">
      <c r="A1095" s="261" t="s">
        <v>1942</v>
      </c>
      <c r="B1095" s="287" t="s">
        <v>1943</v>
      </c>
      <c r="C1095" s="263"/>
      <c r="D1095" s="263"/>
      <c r="E1095" s="263"/>
      <c r="F1095" s="257" t="str">
        <f t="shared" si="38"/>
        <v/>
      </c>
      <c r="G1095" s="257" t="str">
        <f t="shared" si="39"/>
        <v/>
      </c>
    </row>
    <row r="1096" spans="1:7" s="244" customFormat="1" ht="14.25">
      <c r="A1096" s="261" t="s">
        <v>1944</v>
      </c>
      <c r="B1096" s="287" t="s">
        <v>1945</v>
      </c>
      <c r="C1096" s="263"/>
      <c r="D1096" s="263"/>
      <c r="E1096" s="263"/>
      <c r="F1096" s="257" t="str">
        <f t="shared" si="38"/>
        <v/>
      </c>
      <c r="G1096" s="257" t="str">
        <f t="shared" si="39"/>
        <v/>
      </c>
    </row>
    <row r="1097" spans="1:7" s="244" customFormat="1" ht="14.25">
      <c r="A1097" s="258" t="s">
        <v>1946</v>
      </c>
      <c r="B1097" s="286" t="s">
        <v>1947</v>
      </c>
      <c r="C1097" s="260"/>
      <c r="D1097" s="260"/>
      <c r="E1097" s="260"/>
      <c r="F1097" s="257" t="str">
        <f t="shared" si="38"/>
        <v/>
      </c>
      <c r="G1097" s="257" t="str">
        <f t="shared" si="39"/>
        <v/>
      </c>
    </row>
    <row r="1098" spans="1:7" s="244" customFormat="1" ht="14.25">
      <c r="A1098" s="261" t="s">
        <v>1948</v>
      </c>
      <c r="B1098" s="287" t="s">
        <v>1949</v>
      </c>
      <c r="C1098" s="263"/>
      <c r="D1098" s="263"/>
      <c r="E1098" s="263"/>
      <c r="F1098" s="257" t="str">
        <f t="shared" si="38"/>
        <v/>
      </c>
      <c r="G1098" s="257" t="str">
        <f t="shared" si="39"/>
        <v/>
      </c>
    </row>
    <row r="1099" spans="1:7" s="244" customFormat="1" ht="14.25">
      <c r="A1099" s="261" t="s">
        <v>1950</v>
      </c>
      <c r="B1099" s="287" t="s">
        <v>1951</v>
      </c>
      <c r="C1099" s="263"/>
      <c r="D1099" s="263"/>
      <c r="E1099" s="263"/>
      <c r="F1099" s="257" t="str">
        <f t="shared" si="38"/>
        <v/>
      </c>
      <c r="G1099" s="257" t="str">
        <f t="shared" si="39"/>
        <v/>
      </c>
    </row>
    <row r="1100" spans="1:7" s="244" customFormat="1" ht="14.25">
      <c r="A1100" s="255" t="s">
        <v>1952</v>
      </c>
      <c r="B1100" s="288" t="s">
        <v>1953</v>
      </c>
      <c r="C1100" s="283"/>
      <c r="D1100" s="283"/>
      <c r="E1100" s="283"/>
      <c r="F1100" s="257" t="str">
        <f t="shared" ref="F1100:F1163" si="40">IF(C1100=0,"",ROUND(E1100/C1100*100,1))</f>
        <v/>
      </c>
      <c r="G1100" s="257" t="str">
        <f t="shared" ref="G1100:G1162" si="41">IF(D1100=0,"",ROUND(E1100/D1100*100,1))</f>
        <v/>
      </c>
    </row>
    <row r="1101" spans="1:7" s="244" customFormat="1" ht="14.25">
      <c r="A1101" s="289" t="s">
        <v>1954</v>
      </c>
      <c r="B1101" s="290" t="s">
        <v>1955</v>
      </c>
      <c r="C1101" s="291"/>
      <c r="D1101" s="291"/>
      <c r="E1101" s="291"/>
      <c r="F1101" s="257" t="str">
        <f t="shared" si="40"/>
        <v/>
      </c>
      <c r="G1101" s="257" t="str">
        <f t="shared" si="41"/>
        <v/>
      </c>
    </row>
    <row r="1102" spans="1:7" s="244" customFormat="1" ht="14.25">
      <c r="A1102" s="289" t="s">
        <v>1956</v>
      </c>
      <c r="B1102" s="290" t="s">
        <v>1957</v>
      </c>
      <c r="C1102" s="291"/>
      <c r="D1102" s="291"/>
      <c r="E1102" s="291"/>
      <c r="F1102" s="257" t="str">
        <f t="shared" si="40"/>
        <v/>
      </c>
      <c r="G1102" s="257" t="str">
        <f t="shared" si="41"/>
        <v/>
      </c>
    </row>
    <row r="1103" spans="1:7" s="244" customFormat="1" ht="14.25">
      <c r="A1103" s="289" t="s">
        <v>1958</v>
      </c>
      <c r="B1103" s="290" t="s">
        <v>1959</v>
      </c>
      <c r="C1103" s="291"/>
      <c r="D1103" s="291"/>
      <c r="E1103" s="291"/>
      <c r="F1103" s="257" t="str">
        <f t="shared" si="40"/>
        <v/>
      </c>
      <c r="G1103" s="257" t="str">
        <f t="shared" si="41"/>
        <v/>
      </c>
    </row>
    <row r="1104" spans="1:7" s="244" customFormat="1" ht="14.25">
      <c r="A1104" s="289" t="s">
        <v>1960</v>
      </c>
      <c r="B1104" s="290" t="s">
        <v>1961</v>
      </c>
      <c r="C1104" s="291"/>
      <c r="D1104" s="291"/>
      <c r="E1104" s="291"/>
      <c r="F1104" s="257" t="str">
        <f t="shared" si="40"/>
        <v/>
      </c>
      <c r="G1104" s="257" t="str">
        <f t="shared" si="41"/>
        <v/>
      </c>
    </row>
    <row r="1105" spans="1:7" s="244" customFormat="1" ht="14.25">
      <c r="A1105" s="289" t="s">
        <v>1962</v>
      </c>
      <c r="B1105" s="290" t="s">
        <v>1963</v>
      </c>
      <c r="C1105" s="291"/>
      <c r="D1105" s="291"/>
      <c r="E1105" s="291"/>
      <c r="F1105" s="257" t="str">
        <f t="shared" si="40"/>
        <v/>
      </c>
      <c r="G1105" s="257" t="str">
        <f t="shared" si="41"/>
        <v/>
      </c>
    </row>
    <row r="1106" spans="1:7" s="244" customFormat="1" ht="14.25">
      <c r="A1106" s="289" t="s">
        <v>1964</v>
      </c>
      <c r="B1106" s="290" t="s">
        <v>1456</v>
      </c>
      <c r="C1106" s="291"/>
      <c r="D1106" s="291"/>
      <c r="E1106" s="291"/>
      <c r="F1106" s="257" t="str">
        <f t="shared" si="40"/>
        <v/>
      </c>
      <c r="G1106" s="257" t="str">
        <f t="shared" si="41"/>
        <v/>
      </c>
    </row>
    <row r="1107" spans="1:7" s="244" customFormat="1" ht="14.25">
      <c r="A1107" s="289" t="s">
        <v>1965</v>
      </c>
      <c r="B1107" s="290" t="s">
        <v>1966</v>
      </c>
      <c r="C1107" s="291"/>
      <c r="D1107" s="291"/>
      <c r="E1107" s="291"/>
      <c r="F1107" s="257" t="str">
        <f t="shared" si="40"/>
        <v/>
      </c>
      <c r="G1107" s="257" t="str">
        <f t="shared" si="41"/>
        <v/>
      </c>
    </row>
    <row r="1108" spans="1:7" s="244" customFormat="1" ht="14.25">
      <c r="A1108" s="289" t="s">
        <v>1967</v>
      </c>
      <c r="B1108" s="290" t="s">
        <v>1968</v>
      </c>
      <c r="C1108" s="291"/>
      <c r="D1108" s="291"/>
      <c r="E1108" s="291"/>
      <c r="F1108" s="257" t="str">
        <f t="shared" si="40"/>
        <v/>
      </c>
      <c r="G1108" s="257" t="str">
        <f t="shared" si="41"/>
        <v/>
      </c>
    </row>
    <row r="1109" spans="1:7" s="244" customFormat="1" ht="14.25">
      <c r="A1109" s="289" t="s">
        <v>1969</v>
      </c>
      <c r="B1109" s="290" t="s">
        <v>1970</v>
      </c>
      <c r="C1109" s="291"/>
      <c r="D1109" s="291"/>
      <c r="E1109" s="291"/>
      <c r="F1109" s="257" t="str">
        <f t="shared" si="40"/>
        <v/>
      </c>
      <c r="G1109" s="257" t="str">
        <f t="shared" si="41"/>
        <v/>
      </c>
    </row>
    <row r="1110" spans="1:7" s="244" customFormat="1" ht="14.25">
      <c r="A1110" s="255" t="s">
        <v>1971</v>
      </c>
      <c r="B1110" s="288" t="s">
        <v>1972</v>
      </c>
      <c r="C1110" s="283">
        <f>SUM(C1111,C1138,C1153)</f>
        <v>1450</v>
      </c>
      <c r="D1110" s="283">
        <v>2206</v>
      </c>
      <c r="E1110" s="283">
        <f>E1111+E1138+E1153</f>
        <v>3660</v>
      </c>
      <c r="F1110" s="257">
        <f t="shared" si="40"/>
        <v>252.4</v>
      </c>
      <c r="G1110" s="257">
        <f t="shared" si="41"/>
        <v>165.9</v>
      </c>
    </row>
    <row r="1111" spans="1:7" s="244" customFormat="1" ht="14.25">
      <c r="A1111" s="258" t="s">
        <v>1973</v>
      </c>
      <c r="B1111" s="286" t="s">
        <v>1974</v>
      </c>
      <c r="C1111" s="260">
        <f>SUM(C1112:C1137)</f>
        <v>1353</v>
      </c>
      <c r="D1111" s="260">
        <v>2164</v>
      </c>
      <c r="E1111" s="260">
        <v>3520</v>
      </c>
      <c r="F1111" s="257">
        <f t="shared" si="40"/>
        <v>260.2</v>
      </c>
      <c r="G1111" s="257">
        <f t="shared" si="41"/>
        <v>162.69999999999999</v>
      </c>
    </row>
    <row r="1112" spans="1:7" s="244" customFormat="1" ht="14.25">
      <c r="A1112" s="261" t="s">
        <v>1975</v>
      </c>
      <c r="B1112" s="287" t="s">
        <v>33</v>
      </c>
      <c r="C1112" s="263">
        <v>600</v>
      </c>
      <c r="D1112" s="263">
        <v>522</v>
      </c>
      <c r="E1112" s="263">
        <v>895</v>
      </c>
      <c r="F1112" s="257">
        <f t="shared" si="40"/>
        <v>149.19999999999999</v>
      </c>
      <c r="G1112" s="257">
        <f t="shared" si="41"/>
        <v>171.5</v>
      </c>
    </row>
    <row r="1113" spans="1:7" s="244" customFormat="1" ht="14.25">
      <c r="A1113" s="261" t="s">
        <v>1976</v>
      </c>
      <c r="B1113" s="287" t="s">
        <v>35</v>
      </c>
      <c r="C1113" s="263">
        <v>456</v>
      </c>
      <c r="D1113" s="263">
        <v>3</v>
      </c>
      <c r="E1113" s="263">
        <v>20</v>
      </c>
      <c r="F1113" s="257">
        <f t="shared" si="40"/>
        <v>4.4000000000000004</v>
      </c>
      <c r="G1113" s="257">
        <f t="shared" si="41"/>
        <v>666.7</v>
      </c>
    </row>
    <row r="1114" spans="1:7" s="244" customFormat="1" ht="14.25">
      <c r="A1114" s="261" t="s">
        <v>1977</v>
      </c>
      <c r="B1114" s="287" t="s">
        <v>37</v>
      </c>
      <c r="C1114" s="263"/>
      <c r="D1114" s="263"/>
      <c r="E1114" s="263"/>
      <c r="F1114" s="257" t="str">
        <f t="shared" si="40"/>
        <v/>
      </c>
      <c r="G1114" s="257" t="str">
        <f t="shared" si="41"/>
        <v/>
      </c>
    </row>
    <row r="1115" spans="1:7" s="244" customFormat="1" ht="14.25">
      <c r="A1115" s="261" t="s">
        <v>1978</v>
      </c>
      <c r="B1115" s="287" t="s">
        <v>1979</v>
      </c>
      <c r="C1115" s="263"/>
      <c r="D1115" s="263">
        <v>231</v>
      </c>
      <c r="E1115" s="263">
        <v>333</v>
      </c>
      <c r="F1115" s="257" t="str">
        <f t="shared" si="40"/>
        <v/>
      </c>
      <c r="G1115" s="257">
        <f t="shared" si="41"/>
        <v>144.19999999999999</v>
      </c>
    </row>
    <row r="1116" spans="1:7" s="244" customFormat="1" ht="14.25">
      <c r="A1116" s="261" t="s">
        <v>1980</v>
      </c>
      <c r="B1116" s="287" t="s">
        <v>1981</v>
      </c>
      <c r="C1116" s="263"/>
      <c r="D1116" s="263"/>
      <c r="E1116" s="263"/>
      <c r="F1116" s="257" t="str">
        <f t="shared" si="40"/>
        <v/>
      </c>
      <c r="G1116" s="257" t="str">
        <f t="shared" si="41"/>
        <v/>
      </c>
    </row>
    <row r="1117" spans="1:7" s="244" customFormat="1" ht="14.25">
      <c r="A1117" s="261" t="s">
        <v>1982</v>
      </c>
      <c r="B1117" s="287" t="s">
        <v>1983</v>
      </c>
      <c r="C1117" s="263"/>
      <c r="D1117" s="263"/>
      <c r="E1117" s="263"/>
      <c r="F1117" s="257" t="str">
        <f t="shared" si="40"/>
        <v/>
      </c>
      <c r="G1117" s="257" t="str">
        <f t="shared" si="41"/>
        <v/>
      </c>
    </row>
    <row r="1118" spans="1:7" s="244" customFormat="1" ht="14.25">
      <c r="A1118" s="261" t="s">
        <v>1984</v>
      </c>
      <c r="B1118" s="287" t="s">
        <v>1985</v>
      </c>
      <c r="C1118" s="263"/>
      <c r="D1118" s="263"/>
      <c r="E1118" s="263"/>
      <c r="F1118" s="257" t="str">
        <f t="shared" si="40"/>
        <v/>
      </c>
      <c r="G1118" s="257" t="str">
        <f t="shared" si="41"/>
        <v/>
      </c>
    </row>
    <row r="1119" spans="1:7" s="244" customFormat="1" ht="14.25">
      <c r="A1119" s="261" t="s">
        <v>1986</v>
      </c>
      <c r="B1119" s="287" t="s">
        <v>1987</v>
      </c>
      <c r="C1119" s="263"/>
      <c r="D1119" s="263"/>
      <c r="E1119" s="263"/>
      <c r="F1119" s="257" t="str">
        <f t="shared" si="40"/>
        <v/>
      </c>
      <c r="G1119" s="257" t="str">
        <f t="shared" si="41"/>
        <v/>
      </c>
    </row>
    <row r="1120" spans="1:7" s="244" customFormat="1" ht="14.25">
      <c r="A1120" s="261" t="s">
        <v>1988</v>
      </c>
      <c r="B1120" s="287" t="s">
        <v>1989</v>
      </c>
      <c r="C1120" s="263"/>
      <c r="D1120" s="263">
        <v>943</v>
      </c>
      <c r="E1120" s="263">
        <v>1520</v>
      </c>
      <c r="F1120" s="257" t="str">
        <f t="shared" si="40"/>
        <v/>
      </c>
      <c r="G1120" s="257">
        <f t="shared" si="41"/>
        <v>161.19999999999999</v>
      </c>
    </row>
    <row r="1121" spans="1:7" s="244" customFormat="1" ht="14.25">
      <c r="A1121" s="261" t="s">
        <v>1990</v>
      </c>
      <c r="B1121" s="287" t="s">
        <v>1991</v>
      </c>
      <c r="C1121" s="263">
        <v>163</v>
      </c>
      <c r="D1121" s="263">
        <v>79</v>
      </c>
      <c r="E1121" s="263">
        <v>210</v>
      </c>
      <c r="F1121" s="257">
        <f t="shared" si="40"/>
        <v>128.80000000000001</v>
      </c>
      <c r="G1121" s="257">
        <f t="shared" si="41"/>
        <v>265.8</v>
      </c>
    </row>
    <row r="1122" spans="1:7" s="244" customFormat="1" ht="14.25">
      <c r="A1122" s="261" t="s">
        <v>1992</v>
      </c>
      <c r="B1122" s="287" t="s">
        <v>1993</v>
      </c>
      <c r="C1122" s="263"/>
      <c r="D1122" s="263"/>
      <c r="E1122" s="263"/>
      <c r="F1122" s="257" t="str">
        <f t="shared" si="40"/>
        <v/>
      </c>
      <c r="G1122" s="257" t="str">
        <f t="shared" si="41"/>
        <v/>
      </c>
    </row>
    <row r="1123" spans="1:7" s="244" customFormat="1" ht="14.25">
      <c r="A1123" s="261" t="s">
        <v>1994</v>
      </c>
      <c r="B1123" s="287" t="s">
        <v>1995</v>
      </c>
      <c r="C1123" s="263"/>
      <c r="D1123" s="263"/>
      <c r="E1123" s="263"/>
      <c r="F1123" s="257" t="str">
        <f t="shared" si="40"/>
        <v/>
      </c>
      <c r="G1123" s="257" t="str">
        <f t="shared" si="41"/>
        <v/>
      </c>
    </row>
    <row r="1124" spans="1:7" s="244" customFormat="1" ht="14.25">
      <c r="A1124" s="261" t="s">
        <v>1996</v>
      </c>
      <c r="B1124" s="287" t="s">
        <v>1997</v>
      </c>
      <c r="C1124" s="263"/>
      <c r="D1124" s="263"/>
      <c r="E1124" s="263"/>
      <c r="F1124" s="257" t="str">
        <f t="shared" si="40"/>
        <v/>
      </c>
      <c r="G1124" s="257" t="str">
        <f t="shared" si="41"/>
        <v/>
      </c>
    </row>
    <row r="1125" spans="1:7" s="244" customFormat="1" ht="14.25">
      <c r="A1125" s="261" t="s">
        <v>1998</v>
      </c>
      <c r="B1125" s="287" t="s">
        <v>1999</v>
      </c>
      <c r="C1125" s="263"/>
      <c r="D1125" s="263"/>
      <c r="E1125" s="263"/>
      <c r="F1125" s="257" t="str">
        <f t="shared" si="40"/>
        <v/>
      </c>
      <c r="G1125" s="257" t="str">
        <f t="shared" si="41"/>
        <v/>
      </c>
    </row>
    <row r="1126" spans="1:7" s="244" customFormat="1" ht="14.25">
      <c r="A1126" s="261" t="s">
        <v>2000</v>
      </c>
      <c r="B1126" s="287" t="s">
        <v>2001</v>
      </c>
      <c r="C1126" s="263"/>
      <c r="D1126" s="263"/>
      <c r="E1126" s="263"/>
      <c r="F1126" s="257" t="str">
        <f t="shared" si="40"/>
        <v/>
      </c>
      <c r="G1126" s="257" t="str">
        <f t="shared" si="41"/>
        <v/>
      </c>
    </row>
    <row r="1127" spans="1:7" s="244" customFormat="1" ht="14.25">
      <c r="A1127" s="261" t="s">
        <v>2002</v>
      </c>
      <c r="B1127" s="287" t="s">
        <v>2003</v>
      </c>
      <c r="C1127" s="263"/>
      <c r="D1127" s="263"/>
      <c r="E1127" s="263"/>
      <c r="F1127" s="257" t="str">
        <f t="shared" si="40"/>
        <v/>
      </c>
      <c r="G1127" s="257" t="str">
        <f t="shared" si="41"/>
        <v/>
      </c>
    </row>
    <row r="1128" spans="1:7" s="244" customFormat="1" ht="14.25">
      <c r="A1128" s="261" t="s">
        <v>2004</v>
      </c>
      <c r="B1128" s="287" t="s">
        <v>2005</v>
      </c>
      <c r="C1128" s="263"/>
      <c r="D1128" s="263"/>
      <c r="E1128" s="263"/>
      <c r="F1128" s="257" t="str">
        <f t="shared" si="40"/>
        <v/>
      </c>
      <c r="G1128" s="257" t="str">
        <f t="shared" si="41"/>
        <v/>
      </c>
    </row>
    <row r="1129" spans="1:7" s="244" customFormat="1" ht="14.25">
      <c r="A1129" s="261" t="s">
        <v>2006</v>
      </c>
      <c r="B1129" s="287" t="s">
        <v>2007</v>
      </c>
      <c r="C1129" s="263"/>
      <c r="D1129" s="263"/>
      <c r="E1129" s="263"/>
      <c r="F1129" s="257" t="str">
        <f t="shared" si="40"/>
        <v/>
      </c>
      <c r="G1129" s="257" t="str">
        <f t="shared" si="41"/>
        <v/>
      </c>
    </row>
    <row r="1130" spans="1:7" s="244" customFormat="1" ht="14.25">
      <c r="A1130" s="261" t="s">
        <v>2008</v>
      </c>
      <c r="B1130" s="287" t="s">
        <v>2009</v>
      </c>
      <c r="C1130" s="263"/>
      <c r="D1130" s="263"/>
      <c r="E1130" s="263"/>
      <c r="F1130" s="257" t="str">
        <f t="shared" si="40"/>
        <v/>
      </c>
      <c r="G1130" s="257" t="str">
        <f t="shared" si="41"/>
        <v/>
      </c>
    </row>
    <row r="1131" spans="1:7" s="244" customFormat="1" ht="14.25">
      <c r="A1131" s="261" t="s">
        <v>2010</v>
      </c>
      <c r="B1131" s="287" t="s">
        <v>2011</v>
      </c>
      <c r="C1131" s="263"/>
      <c r="D1131" s="263"/>
      <c r="E1131" s="263"/>
      <c r="F1131" s="257" t="str">
        <f t="shared" si="40"/>
        <v/>
      </c>
      <c r="G1131" s="257" t="str">
        <f t="shared" si="41"/>
        <v/>
      </c>
    </row>
    <row r="1132" spans="1:7" s="244" customFormat="1" ht="14.25">
      <c r="A1132" s="261" t="s">
        <v>2012</v>
      </c>
      <c r="B1132" s="287" t="s">
        <v>2013</v>
      </c>
      <c r="C1132" s="263"/>
      <c r="D1132" s="263"/>
      <c r="E1132" s="263"/>
      <c r="F1132" s="257" t="str">
        <f t="shared" si="40"/>
        <v/>
      </c>
      <c r="G1132" s="257" t="str">
        <f t="shared" si="41"/>
        <v/>
      </c>
    </row>
    <row r="1133" spans="1:7" s="244" customFormat="1" ht="14.25">
      <c r="A1133" s="261" t="s">
        <v>2014</v>
      </c>
      <c r="B1133" s="287" t="s">
        <v>2015</v>
      </c>
      <c r="C1133" s="263"/>
      <c r="D1133" s="263"/>
      <c r="E1133" s="263"/>
      <c r="F1133" s="257" t="str">
        <f t="shared" si="40"/>
        <v/>
      </c>
      <c r="G1133" s="257" t="str">
        <f t="shared" si="41"/>
        <v/>
      </c>
    </row>
    <row r="1134" spans="1:7" s="244" customFormat="1" ht="14.25">
      <c r="A1134" s="261" t="s">
        <v>2016</v>
      </c>
      <c r="B1134" s="287" t="s">
        <v>2017</v>
      </c>
      <c r="C1134" s="263"/>
      <c r="D1134" s="263"/>
      <c r="E1134" s="263"/>
      <c r="F1134" s="257" t="str">
        <f t="shared" si="40"/>
        <v/>
      </c>
      <c r="G1134" s="257" t="str">
        <f t="shared" si="41"/>
        <v/>
      </c>
    </row>
    <row r="1135" spans="1:7" s="244" customFormat="1" ht="14.25">
      <c r="A1135" s="261" t="s">
        <v>2018</v>
      </c>
      <c r="B1135" s="287" t="s">
        <v>2019</v>
      </c>
      <c r="C1135" s="263"/>
      <c r="D1135" s="263">
        <v>27</v>
      </c>
      <c r="E1135" s="263"/>
      <c r="F1135" s="257" t="str">
        <f t="shared" si="40"/>
        <v/>
      </c>
      <c r="G1135" s="257">
        <f t="shared" si="41"/>
        <v>0</v>
      </c>
    </row>
    <row r="1136" spans="1:7" s="244" customFormat="1" ht="14.25">
      <c r="A1136" s="261" t="s">
        <v>2020</v>
      </c>
      <c r="B1136" s="287" t="s">
        <v>51</v>
      </c>
      <c r="C1136" s="263">
        <v>60</v>
      </c>
      <c r="D1136" s="263">
        <v>129</v>
      </c>
      <c r="E1136" s="263">
        <v>222</v>
      </c>
      <c r="F1136" s="257">
        <f t="shared" si="40"/>
        <v>370</v>
      </c>
      <c r="G1136" s="257">
        <f t="shared" si="41"/>
        <v>172.1</v>
      </c>
    </row>
    <row r="1137" spans="1:7" s="244" customFormat="1" ht="14.25">
      <c r="A1137" s="261" t="s">
        <v>2021</v>
      </c>
      <c r="B1137" s="287" t="s">
        <v>2022</v>
      </c>
      <c r="C1137" s="263">
        <v>74</v>
      </c>
      <c r="D1137" s="263">
        <v>230</v>
      </c>
      <c r="E1137" s="263">
        <v>320</v>
      </c>
      <c r="F1137" s="257">
        <f t="shared" si="40"/>
        <v>432.4</v>
      </c>
      <c r="G1137" s="257">
        <f t="shared" si="41"/>
        <v>139.1</v>
      </c>
    </row>
    <row r="1138" spans="1:7" s="244" customFormat="1" ht="14.25">
      <c r="A1138" s="258" t="s">
        <v>2023</v>
      </c>
      <c r="B1138" s="286" t="s">
        <v>2024</v>
      </c>
      <c r="C1138" s="260">
        <f>SUM(C1139:C1152)</f>
        <v>97</v>
      </c>
      <c r="D1138" s="260">
        <v>42</v>
      </c>
      <c r="E1138" s="260">
        <v>140</v>
      </c>
      <c r="F1138" s="257">
        <f t="shared" si="40"/>
        <v>144.30000000000001</v>
      </c>
      <c r="G1138" s="257">
        <f t="shared" si="41"/>
        <v>333.3</v>
      </c>
    </row>
    <row r="1139" spans="1:7" s="244" customFormat="1" ht="14.25">
      <c r="A1139" s="261" t="s">
        <v>2025</v>
      </c>
      <c r="B1139" s="287" t="s">
        <v>33</v>
      </c>
      <c r="C1139" s="263"/>
      <c r="D1139" s="263"/>
      <c r="E1139" s="263">
        <v>60</v>
      </c>
      <c r="F1139" s="257" t="str">
        <f t="shared" si="40"/>
        <v/>
      </c>
      <c r="G1139" s="257" t="str">
        <f t="shared" si="41"/>
        <v/>
      </c>
    </row>
    <row r="1140" spans="1:7" s="244" customFormat="1" ht="14.25">
      <c r="A1140" s="261" t="s">
        <v>2026</v>
      </c>
      <c r="B1140" s="287" t="s">
        <v>35</v>
      </c>
      <c r="C1140" s="263">
        <v>97</v>
      </c>
      <c r="D1140" s="263"/>
      <c r="E1140" s="263">
        <v>60</v>
      </c>
      <c r="F1140" s="257">
        <f t="shared" si="40"/>
        <v>61.9</v>
      </c>
      <c r="G1140" s="257" t="str">
        <f t="shared" si="41"/>
        <v/>
      </c>
    </row>
    <row r="1141" spans="1:7" s="244" customFormat="1" ht="14.25">
      <c r="A1141" s="261" t="s">
        <v>2027</v>
      </c>
      <c r="B1141" s="287" t="s">
        <v>37</v>
      </c>
      <c r="C1141" s="263"/>
      <c r="D1141" s="263"/>
      <c r="E1141" s="263"/>
      <c r="F1141" s="257" t="str">
        <f t="shared" si="40"/>
        <v/>
      </c>
      <c r="G1141" s="257" t="str">
        <f t="shared" si="41"/>
        <v/>
      </c>
    </row>
    <row r="1142" spans="1:7" s="244" customFormat="1" ht="14.25">
      <c r="A1142" s="261" t="s">
        <v>2028</v>
      </c>
      <c r="B1142" s="287" t="s">
        <v>2029</v>
      </c>
      <c r="C1142" s="263"/>
      <c r="D1142" s="263"/>
      <c r="E1142" s="263"/>
      <c r="F1142" s="257" t="str">
        <f t="shared" si="40"/>
        <v/>
      </c>
      <c r="G1142" s="257" t="str">
        <f t="shared" si="41"/>
        <v/>
      </c>
    </row>
    <row r="1143" spans="1:7" s="244" customFormat="1" ht="14.25">
      <c r="A1143" s="261" t="s">
        <v>2030</v>
      </c>
      <c r="B1143" s="287" t="s">
        <v>2031</v>
      </c>
      <c r="C1143" s="263"/>
      <c r="D1143" s="263"/>
      <c r="E1143" s="263"/>
      <c r="F1143" s="257" t="str">
        <f t="shared" si="40"/>
        <v/>
      </c>
      <c r="G1143" s="257" t="str">
        <f t="shared" si="41"/>
        <v/>
      </c>
    </row>
    <row r="1144" spans="1:7" s="244" customFormat="1" ht="14.25">
      <c r="A1144" s="261" t="s">
        <v>2032</v>
      </c>
      <c r="B1144" s="287" t="s">
        <v>2033</v>
      </c>
      <c r="C1144" s="263"/>
      <c r="D1144" s="263"/>
      <c r="E1144" s="263"/>
      <c r="F1144" s="257" t="str">
        <f t="shared" si="40"/>
        <v/>
      </c>
      <c r="G1144" s="257" t="str">
        <f t="shared" si="41"/>
        <v/>
      </c>
    </row>
    <row r="1145" spans="1:7" s="244" customFormat="1" ht="14.25">
      <c r="A1145" s="261" t="s">
        <v>2034</v>
      </c>
      <c r="B1145" s="287" t="s">
        <v>2035</v>
      </c>
      <c r="C1145" s="263"/>
      <c r="D1145" s="263"/>
      <c r="E1145" s="263"/>
      <c r="F1145" s="257" t="str">
        <f t="shared" si="40"/>
        <v/>
      </c>
      <c r="G1145" s="257" t="str">
        <f t="shared" si="41"/>
        <v/>
      </c>
    </row>
    <row r="1146" spans="1:7" s="244" customFormat="1" ht="14.25">
      <c r="A1146" s="261" t="s">
        <v>2036</v>
      </c>
      <c r="B1146" s="287" t="s">
        <v>2037</v>
      </c>
      <c r="C1146" s="263"/>
      <c r="D1146" s="263">
        <v>42</v>
      </c>
      <c r="E1146" s="263">
        <v>20</v>
      </c>
      <c r="F1146" s="257" t="str">
        <f t="shared" si="40"/>
        <v/>
      </c>
      <c r="G1146" s="257">
        <f t="shared" si="41"/>
        <v>47.6</v>
      </c>
    </row>
    <row r="1147" spans="1:7" s="244" customFormat="1" ht="14.25">
      <c r="A1147" s="261" t="s">
        <v>2038</v>
      </c>
      <c r="B1147" s="287" t="s">
        <v>2039</v>
      </c>
      <c r="C1147" s="263"/>
      <c r="D1147" s="263"/>
      <c r="E1147" s="263"/>
      <c r="F1147" s="257" t="str">
        <f t="shared" si="40"/>
        <v/>
      </c>
      <c r="G1147" s="257" t="str">
        <f t="shared" si="41"/>
        <v/>
      </c>
    </row>
    <row r="1148" spans="1:7" s="244" customFormat="1" ht="14.25">
      <c r="A1148" s="261" t="s">
        <v>2040</v>
      </c>
      <c r="B1148" s="287" t="s">
        <v>2041</v>
      </c>
      <c r="C1148" s="263"/>
      <c r="D1148" s="263"/>
      <c r="E1148" s="263"/>
      <c r="F1148" s="257" t="str">
        <f t="shared" si="40"/>
        <v/>
      </c>
      <c r="G1148" s="257" t="str">
        <f t="shared" si="41"/>
        <v/>
      </c>
    </row>
    <row r="1149" spans="1:7" s="244" customFormat="1" ht="14.25">
      <c r="A1149" s="261" t="s">
        <v>2042</v>
      </c>
      <c r="B1149" s="287" t="s">
        <v>2043</v>
      </c>
      <c r="C1149" s="263"/>
      <c r="D1149" s="263"/>
      <c r="E1149" s="263"/>
      <c r="F1149" s="257" t="str">
        <f t="shared" si="40"/>
        <v/>
      </c>
      <c r="G1149" s="257" t="str">
        <f t="shared" si="41"/>
        <v/>
      </c>
    </row>
    <row r="1150" spans="1:7" s="244" customFormat="1" ht="14.25">
      <c r="A1150" s="261" t="s">
        <v>2044</v>
      </c>
      <c r="B1150" s="287" t="s">
        <v>2045</v>
      </c>
      <c r="C1150" s="263"/>
      <c r="D1150" s="263"/>
      <c r="E1150" s="263"/>
      <c r="F1150" s="257" t="str">
        <f t="shared" si="40"/>
        <v/>
      </c>
      <c r="G1150" s="257" t="str">
        <f t="shared" si="41"/>
        <v/>
      </c>
    </row>
    <row r="1151" spans="1:7" s="244" customFormat="1" ht="14.25">
      <c r="A1151" s="261" t="s">
        <v>2046</v>
      </c>
      <c r="B1151" s="287" t="s">
        <v>2047</v>
      </c>
      <c r="C1151" s="263"/>
      <c r="D1151" s="263"/>
      <c r="E1151" s="263"/>
      <c r="F1151" s="257" t="str">
        <f t="shared" si="40"/>
        <v/>
      </c>
      <c r="G1151" s="257" t="str">
        <f t="shared" si="41"/>
        <v/>
      </c>
    </row>
    <row r="1152" spans="1:7" s="244" customFormat="1" ht="14.25">
      <c r="A1152" s="261" t="s">
        <v>2048</v>
      </c>
      <c r="B1152" s="287" t="s">
        <v>2049</v>
      </c>
      <c r="C1152" s="263"/>
      <c r="D1152" s="263"/>
      <c r="E1152" s="263"/>
      <c r="F1152" s="257" t="str">
        <f t="shared" si="40"/>
        <v/>
      </c>
      <c r="G1152" s="257" t="str">
        <f t="shared" si="41"/>
        <v/>
      </c>
    </row>
    <row r="1153" spans="1:7" s="244" customFormat="1" ht="14.25">
      <c r="A1153" s="258" t="s">
        <v>2050</v>
      </c>
      <c r="B1153" s="286" t="s">
        <v>2051</v>
      </c>
      <c r="C1153" s="260"/>
      <c r="D1153" s="260"/>
      <c r="E1153" s="260"/>
      <c r="F1153" s="257" t="str">
        <f t="shared" si="40"/>
        <v/>
      </c>
      <c r="G1153" s="257" t="str">
        <f t="shared" si="41"/>
        <v/>
      </c>
    </row>
    <row r="1154" spans="1:7" s="244" customFormat="1" ht="14.25">
      <c r="A1154" s="261" t="s">
        <v>2052</v>
      </c>
      <c r="B1154" s="287" t="s">
        <v>2053</v>
      </c>
      <c r="C1154" s="263"/>
      <c r="D1154" s="263"/>
      <c r="E1154" s="263"/>
      <c r="F1154" s="257" t="str">
        <f t="shared" si="40"/>
        <v/>
      </c>
      <c r="G1154" s="257" t="str">
        <f t="shared" si="41"/>
        <v/>
      </c>
    </row>
    <row r="1155" spans="1:7" s="244" customFormat="1" ht="14.25">
      <c r="A1155" s="255" t="s">
        <v>2054</v>
      </c>
      <c r="B1155" s="288" t="s">
        <v>2055</v>
      </c>
      <c r="C1155" s="283">
        <f>SUM(C1156,C1168,C1172)</f>
        <v>7958</v>
      </c>
      <c r="D1155" s="283">
        <v>9890</v>
      </c>
      <c r="E1155" s="283">
        <f>E1156+E1168+E1172</f>
        <v>4116</v>
      </c>
      <c r="F1155" s="257">
        <f t="shared" si="40"/>
        <v>51.7</v>
      </c>
      <c r="G1155" s="257">
        <f t="shared" si="41"/>
        <v>41.6</v>
      </c>
    </row>
    <row r="1156" spans="1:7" s="244" customFormat="1" ht="14.25">
      <c r="A1156" s="258" t="s">
        <v>2056</v>
      </c>
      <c r="B1156" s="286" t="s">
        <v>2057</v>
      </c>
      <c r="C1156" s="260">
        <f>SUM(C1157:C1167)</f>
        <v>1309</v>
      </c>
      <c r="D1156" s="260">
        <v>2954</v>
      </c>
      <c r="E1156" s="260">
        <v>4116</v>
      </c>
      <c r="F1156" s="257">
        <f t="shared" si="40"/>
        <v>314.39999999999998</v>
      </c>
      <c r="G1156" s="257">
        <f t="shared" si="41"/>
        <v>139.30000000000001</v>
      </c>
    </row>
    <row r="1157" spans="1:7" s="244" customFormat="1" ht="14.25">
      <c r="A1157" s="261" t="s">
        <v>2058</v>
      </c>
      <c r="B1157" s="287" t="s">
        <v>2059</v>
      </c>
      <c r="C1157" s="263">
        <v>201</v>
      </c>
      <c r="D1157" s="263">
        <v>414</v>
      </c>
      <c r="E1157" s="263"/>
      <c r="F1157" s="257"/>
      <c r="G1157" s="257"/>
    </row>
    <row r="1158" spans="1:7" s="244" customFormat="1" ht="14.25">
      <c r="A1158" s="261" t="s">
        <v>2060</v>
      </c>
      <c r="B1158" s="287" t="s">
        <v>2061</v>
      </c>
      <c r="C1158" s="263"/>
      <c r="D1158" s="263"/>
      <c r="E1158" s="263"/>
      <c r="F1158" s="257" t="str">
        <f t="shared" si="40"/>
        <v/>
      </c>
      <c r="G1158" s="257" t="str">
        <f t="shared" si="41"/>
        <v/>
      </c>
    </row>
    <row r="1159" spans="1:7" s="244" customFormat="1" ht="14.25">
      <c r="A1159" s="261" t="s">
        <v>2062</v>
      </c>
      <c r="B1159" s="287" t="s">
        <v>2063</v>
      </c>
      <c r="C1159" s="263">
        <v>500</v>
      </c>
      <c r="D1159" s="263">
        <v>770</v>
      </c>
      <c r="E1159" s="263"/>
      <c r="F1159" s="257"/>
      <c r="G1159" s="257"/>
    </row>
    <row r="1160" spans="1:7" s="244" customFormat="1" ht="14.25">
      <c r="A1160" s="261" t="s">
        <v>2064</v>
      </c>
      <c r="B1160" s="287" t="s">
        <v>2065</v>
      </c>
      <c r="C1160" s="263"/>
      <c r="D1160" s="263"/>
      <c r="E1160" s="263"/>
      <c r="F1160" s="257"/>
      <c r="G1160" s="257" t="str">
        <f t="shared" si="41"/>
        <v/>
      </c>
    </row>
    <row r="1161" spans="1:7" s="244" customFormat="1" ht="14.25">
      <c r="A1161" s="261" t="s">
        <v>2066</v>
      </c>
      <c r="B1161" s="287" t="s">
        <v>2067</v>
      </c>
      <c r="C1161" s="263"/>
      <c r="D1161" s="263">
        <v>577</v>
      </c>
      <c r="E1161" s="263"/>
      <c r="F1161" s="257" t="str">
        <f t="shared" si="40"/>
        <v/>
      </c>
      <c r="G1161" s="257"/>
    </row>
    <row r="1162" spans="1:7" s="244" customFormat="1" ht="14.25">
      <c r="A1162" s="261" t="s">
        <v>2068</v>
      </c>
      <c r="B1162" s="287" t="s">
        <v>2069</v>
      </c>
      <c r="C1162" s="263"/>
      <c r="D1162" s="263"/>
      <c r="E1162" s="263"/>
      <c r="F1162" s="257" t="str">
        <f t="shared" si="40"/>
        <v/>
      </c>
      <c r="G1162" s="257" t="str">
        <f t="shared" si="41"/>
        <v/>
      </c>
    </row>
    <row r="1163" spans="1:7" s="244" customFormat="1" ht="14.25">
      <c r="A1163" s="261" t="s">
        <v>2070</v>
      </c>
      <c r="B1163" s="287" t="s">
        <v>2071</v>
      </c>
      <c r="C1163" s="263"/>
      <c r="D1163" s="263">
        <v>18</v>
      </c>
      <c r="E1163" s="263"/>
      <c r="F1163" s="257" t="str">
        <f t="shared" si="40"/>
        <v/>
      </c>
      <c r="G1163" s="257"/>
    </row>
    <row r="1164" spans="1:7" s="244" customFormat="1" ht="14.25">
      <c r="A1164" s="261" t="s">
        <v>2072</v>
      </c>
      <c r="B1164" s="287" t="s">
        <v>2073</v>
      </c>
      <c r="C1164" s="263">
        <v>608</v>
      </c>
      <c r="D1164" s="263">
        <v>726</v>
      </c>
      <c r="E1164" s="263">
        <v>2839</v>
      </c>
      <c r="F1164" s="257">
        <f t="shared" ref="F1164:F1227" si="42">IF(C1164=0,"",ROUND(E1164/C1164*100,1))</f>
        <v>466.9</v>
      </c>
      <c r="G1164" s="257">
        <f t="shared" ref="G1164:G1227" si="43">IF(D1164=0,"",ROUND(E1164/D1164*100,1))</f>
        <v>391</v>
      </c>
    </row>
    <row r="1165" spans="1:7" s="244" customFormat="1" ht="14.25">
      <c r="A1165" s="261" t="s">
        <v>2074</v>
      </c>
      <c r="B1165" s="287" t="s">
        <v>2075</v>
      </c>
      <c r="C1165" s="263"/>
      <c r="D1165" s="263"/>
      <c r="E1165" s="263"/>
      <c r="F1165" s="257" t="str">
        <f t="shared" si="42"/>
        <v/>
      </c>
      <c r="G1165" s="257" t="str">
        <f t="shared" si="43"/>
        <v/>
      </c>
    </row>
    <row r="1166" spans="1:7" s="244" customFormat="1" ht="14.25">
      <c r="A1166" s="261" t="s">
        <v>2076</v>
      </c>
      <c r="B1166" s="287" t="s">
        <v>2077</v>
      </c>
      <c r="C1166" s="263"/>
      <c r="D1166" s="263"/>
      <c r="E1166" s="263"/>
      <c r="F1166" s="257" t="str">
        <f t="shared" si="42"/>
        <v/>
      </c>
      <c r="G1166" s="257" t="str">
        <f t="shared" si="43"/>
        <v/>
      </c>
    </row>
    <row r="1167" spans="1:7" s="244" customFormat="1" ht="14.25">
      <c r="A1167" s="261" t="s">
        <v>2078</v>
      </c>
      <c r="B1167" s="287" t="s">
        <v>2079</v>
      </c>
      <c r="C1167" s="263"/>
      <c r="D1167" s="263">
        <v>449</v>
      </c>
      <c r="E1167" s="263">
        <v>1277</v>
      </c>
      <c r="F1167" s="257" t="str">
        <f t="shared" si="42"/>
        <v/>
      </c>
      <c r="G1167" s="257">
        <f t="shared" si="43"/>
        <v>284.39999999999998</v>
      </c>
    </row>
    <row r="1168" spans="1:7" s="244" customFormat="1" ht="14.25">
      <c r="A1168" s="258" t="s">
        <v>2080</v>
      </c>
      <c r="B1168" s="286" t="s">
        <v>2081</v>
      </c>
      <c r="C1168" s="260">
        <f>SUM(C1169:C1171)</f>
        <v>6499</v>
      </c>
      <c r="D1168" s="260">
        <v>6910</v>
      </c>
      <c r="E1168" s="260"/>
      <c r="F1168" s="257"/>
      <c r="G1168" s="257"/>
    </row>
    <row r="1169" spans="1:7" s="244" customFormat="1" ht="14.25">
      <c r="A1169" s="261" t="s">
        <v>2082</v>
      </c>
      <c r="B1169" s="287" t="s">
        <v>2083</v>
      </c>
      <c r="C1169" s="263">
        <v>6499</v>
      </c>
      <c r="D1169" s="263">
        <v>6910</v>
      </c>
      <c r="E1169" s="263"/>
      <c r="F1169" s="257"/>
      <c r="G1169" s="257"/>
    </row>
    <row r="1170" spans="1:7" s="244" customFormat="1" ht="14.25">
      <c r="A1170" s="261" t="s">
        <v>2084</v>
      </c>
      <c r="B1170" s="287" t="s">
        <v>2085</v>
      </c>
      <c r="C1170" s="263"/>
      <c r="D1170" s="263"/>
      <c r="E1170" s="263"/>
      <c r="F1170" s="257" t="str">
        <f t="shared" si="42"/>
        <v/>
      </c>
      <c r="G1170" s="257" t="str">
        <f t="shared" si="43"/>
        <v/>
      </c>
    </row>
    <row r="1171" spans="1:7" s="244" customFormat="1" ht="14.25">
      <c r="A1171" s="261" t="s">
        <v>2086</v>
      </c>
      <c r="B1171" s="287" t="s">
        <v>2087</v>
      </c>
      <c r="C1171" s="263"/>
      <c r="D1171" s="263"/>
      <c r="E1171" s="263"/>
      <c r="F1171" s="257" t="str">
        <f t="shared" si="42"/>
        <v/>
      </c>
      <c r="G1171" s="257" t="str">
        <f t="shared" si="43"/>
        <v/>
      </c>
    </row>
    <row r="1172" spans="1:7" s="244" customFormat="1" ht="14.25">
      <c r="A1172" s="258" t="s">
        <v>2088</v>
      </c>
      <c r="B1172" s="286" t="s">
        <v>2089</v>
      </c>
      <c r="C1172" s="260">
        <f>SUM(C1173:C1175)</f>
        <v>150</v>
      </c>
      <c r="D1172" s="260">
        <v>26</v>
      </c>
      <c r="E1172" s="260"/>
      <c r="F1172" s="257"/>
      <c r="G1172" s="257"/>
    </row>
    <row r="1173" spans="1:7" s="244" customFormat="1" ht="14.25">
      <c r="A1173" s="261" t="s">
        <v>2090</v>
      </c>
      <c r="B1173" s="287" t="s">
        <v>2091</v>
      </c>
      <c r="C1173" s="263"/>
      <c r="D1173" s="263"/>
      <c r="E1173" s="263"/>
      <c r="F1173" s="257" t="str">
        <f t="shared" si="42"/>
        <v/>
      </c>
      <c r="G1173" s="257" t="str">
        <f t="shared" si="43"/>
        <v/>
      </c>
    </row>
    <row r="1174" spans="1:7" s="244" customFormat="1" ht="14.25">
      <c r="A1174" s="261" t="s">
        <v>2092</v>
      </c>
      <c r="B1174" s="287" t="s">
        <v>2093</v>
      </c>
      <c r="C1174" s="263"/>
      <c r="D1174" s="263"/>
      <c r="E1174" s="263"/>
      <c r="F1174" s="257" t="str">
        <f t="shared" si="42"/>
        <v/>
      </c>
      <c r="G1174" s="257" t="str">
        <f t="shared" si="43"/>
        <v/>
      </c>
    </row>
    <row r="1175" spans="1:7" s="244" customFormat="1" ht="14.25">
      <c r="A1175" s="261" t="s">
        <v>2094</v>
      </c>
      <c r="B1175" s="287" t="s">
        <v>2095</v>
      </c>
      <c r="C1175" s="263">
        <v>150</v>
      </c>
      <c r="D1175" s="263">
        <v>26</v>
      </c>
      <c r="E1175" s="263"/>
      <c r="F1175" s="257"/>
      <c r="G1175" s="257"/>
    </row>
    <row r="1176" spans="1:7" s="244" customFormat="1" ht="14.25">
      <c r="A1176" s="255" t="s">
        <v>2096</v>
      </c>
      <c r="B1176" s="288" t="s">
        <v>2097</v>
      </c>
      <c r="C1176" s="283">
        <f>SUM(C1177,C1195,C1201,C1207)</f>
        <v>695</v>
      </c>
      <c r="D1176" s="283">
        <v>453</v>
      </c>
      <c r="E1176" s="283">
        <f>E1177+E1195+E1201+E1207</f>
        <v>501</v>
      </c>
      <c r="F1176" s="257">
        <f t="shared" si="42"/>
        <v>72.099999999999994</v>
      </c>
      <c r="G1176" s="257">
        <f t="shared" si="43"/>
        <v>110.6</v>
      </c>
    </row>
    <row r="1177" spans="1:7" s="244" customFormat="1" ht="14.25">
      <c r="A1177" s="258" t="s">
        <v>2098</v>
      </c>
      <c r="B1177" s="286" t="s">
        <v>2099</v>
      </c>
      <c r="C1177" s="260">
        <f>SUM(C1178:C1194)</f>
        <v>695</v>
      </c>
      <c r="D1177" s="260">
        <v>453</v>
      </c>
      <c r="E1177" s="260">
        <v>381</v>
      </c>
      <c r="F1177" s="257">
        <f t="shared" si="42"/>
        <v>54.8</v>
      </c>
      <c r="G1177" s="257">
        <f t="shared" si="43"/>
        <v>84.1</v>
      </c>
    </row>
    <row r="1178" spans="1:7" s="244" customFormat="1" ht="14.25">
      <c r="A1178" s="261" t="s">
        <v>2100</v>
      </c>
      <c r="B1178" s="287" t="s">
        <v>33</v>
      </c>
      <c r="C1178" s="263"/>
      <c r="D1178" s="263">
        <v>6</v>
      </c>
      <c r="E1178" s="263">
        <v>5</v>
      </c>
      <c r="F1178" s="257" t="str">
        <f t="shared" si="42"/>
        <v/>
      </c>
      <c r="G1178" s="257">
        <f t="shared" si="43"/>
        <v>83.3</v>
      </c>
    </row>
    <row r="1179" spans="1:7" s="244" customFormat="1" ht="14.25">
      <c r="A1179" s="261" t="s">
        <v>2101</v>
      </c>
      <c r="B1179" s="287" t="s">
        <v>35</v>
      </c>
      <c r="C1179" s="263"/>
      <c r="D1179" s="263">
        <v>64</v>
      </c>
      <c r="E1179" s="263">
        <v>60</v>
      </c>
      <c r="F1179" s="257" t="str">
        <f t="shared" si="42"/>
        <v/>
      </c>
      <c r="G1179" s="257">
        <f t="shared" si="43"/>
        <v>93.8</v>
      </c>
    </row>
    <row r="1180" spans="1:7" s="244" customFormat="1" ht="14.25">
      <c r="A1180" s="261" t="s">
        <v>2102</v>
      </c>
      <c r="B1180" s="287" t="s">
        <v>37</v>
      </c>
      <c r="C1180" s="263"/>
      <c r="D1180" s="263"/>
      <c r="E1180" s="263"/>
      <c r="F1180" s="257" t="str">
        <f t="shared" si="42"/>
        <v/>
      </c>
      <c r="G1180" s="257" t="str">
        <f t="shared" si="43"/>
        <v/>
      </c>
    </row>
    <row r="1181" spans="1:7" s="244" customFormat="1" ht="14.25">
      <c r="A1181" s="261" t="s">
        <v>2103</v>
      </c>
      <c r="B1181" s="287" t="s">
        <v>2104</v>
      </c>
      <c r="C1181" s="263"/>
      <c r="D1181" s="263"/>
      <c r="E1181" s="263"/>
      <c r="F1181" s="257" t="str">
        <f t="shared" si="42"/>
        <v/>
      </c>
      <c r="G1181" s="257" t="str">
        <f t="shared" si="43"/>
        <v/>
      </c>
    </row>
    <row r="1182" spans="1:7" s="244" customFormat="1" ht="14.25">
      <c r="A1182" s="261" t="s">
        <v>2105</v>
      </c>
      <c r="B1182" s="287" t="s">
        <v>2106</v>
      </c>
      <c r="C1182" s="263"/>
      <c r="D1182" s="263"/>
      <c r="E1182" s="263"/>
      <c r="F1182" s="257" t="str">
        <f t="shared" si="42"/>
        <v/>
      </c>
      <c r="G1182" s="257" t="str">
        <f t="shared" si="43"/>
        <v/>
      </c>
    </row>
    <row r="1183" spans="1:7" s="244" customFormat="1" ht="14.25">
      <c r="A1183" s="261" t="s">
        <v>2107</v>
      </c>
      <c r="B1183" s="287" t="s">
        <v>2108</v>
      </c>
      <c r="C1183" s="263"/>
      <c r="D1183" s="263"/>
      <c r="E1183" s="263"/>
      <c r="F1183" s="257" t="str">
        <f t="shared" si="42"/>
        <v/>
      </c>
      <c r="G1183" s="257" t="str">
        <f t="shared" si="43"/>
        <v/>
      </c>
    </row>
    <row r="1184" spans="1:7" s="244" customFormat="1" ht="14.25">
      <c r="A1184" s="261" t="s">
        <v>2109</v>
      </c>
      <c r="B1184" s="287" t="s">
        <v>2110</v>
      </c>
      <c r="C1184" s="263"/>
      <c r="D1184" s="263"/>
      <c r="E1184" s="263"/>
      <c r="F1184" s="257" t="str">
        <f t="shared" si="42"/>
        <v/>
      </c>
      <c r="G1184" s="257" t="str">
        <f t="shared" si="43"/>
        <v/>
      </c>
    </row>
    <row r="1185" spans="1:7" s="244" customFormat="1" ht="14.25">
      <c r="A1185" s="261" t="s">
        <v>2111</v>
      </c>
      <c r="B1185" s="287" t="s">
        <v>2112</v>
      </c>
      <c r="C1185" s="263"/>
      <c r="D1185" s="263">
        <v>21</v>
      </c>
      <c r="E1185" s="263">
        <v>18</v>
      </c>
      <c r="F1185" s="257" t="str">
        <f t="shared" si="42"/>
        <v/>
      </c>
      <c r="G1185" s="257">
        <f t="shared" si="43"/>
        <v>85.7</v>
      </c>
    </row>
    <row r="1186" spans="1:7" s="244" customFormat="1" ht="14.25">
      <c r="A1186" s="261" t="s">
        <v>2113</v>
      </c>
      <c r="B1186" s="287" t="s">
        <v>2114</v>
      </c>
      <c r="C1186" s="263"/>
      <c r="D1186" s="263"/>
      <c r="E1186" s="263"/>
      <c r="F1186" s="257" t="str">
        <f t="shared" si="42"/>
        <v/>
      </c>
      <c r="G1186" s="257" t="str">
        <f t="shared" si="43"/>
        <v/>
      </c>
    </row>
    <row r="1187" spans="1:7" s="244" customFormat="1" ht="14.25">
      <c r="A1187" s="261" t="s">
        <v>2115</v>
      </c>
      <c r="B1187" s="287" t="s">
        <v>2116</v>
      </c>
      <c r="C1187" s="263"/>
      <c r="D1187" s="263"/>
      <c r="E1187" s="263"/>
      <c r="F1187" s="257" t="str">
        <f t="shared" si="42"/>
        <v/>
      </c>
      <c r="G1187" s="257" t="str">
        <f t="shared" si="43"/>
        <v/>
      </c>
    </row>
    <row r="1188" spans="1:7" s="244" customFormat="1" ht="14.25">
      <c r="A1188" s="261" t="s">
        <v>2117</v>
      </c>
      <c r="B1188" s="287" t="s">
        <v>2118</v>
      </c>
      <c r="C1188" s="263"/>
      <c r="D1188" s="263"/>
      <c r="E1188" s="263"/>
      <c r="F1188" s="257" t="str">
        <f t="shared" si="42"/>
        <v/>
      </c>
      <c r="G1188" s="257" t="str">
        <f t="shared" si="43"/>
        <v/>
      </c>
    </row>
    <row r="1189" spans="1:7" s="244" customFormat="1" ht="14.25">
      <c r="A1189" s="261" t="s">
        <v>2119</v>
      </c>
      <c r="B1189" s="287" t="s">
        <v>2120</v>
      </c>
      <c r="C1189" s="263"/>
      <c r="D1189" s="263"/>
      <c r="E1189" s="263"/>
      <c r="F1189" s="257" t="str">
        <f t="shared" si="42"/>
        <v/>
      </c>
      <c r="G1189" s="257" t="str">
        <f t="shared" si="43"/>
        <v/>
      </c>
    </row>
    <row r="1190" spans="1:7" s="244" customFormat="1" ht="14.25">
      <c r="A1190" s="261" t="s">
        <v>2121</v>
      </c>
      <c r="B1190" s="287" t="s">
        <v>2122</v>
      </c>
      <c r="C1190" s="263"/>
      <c r="D1190" s="263"/>
      <c r="E1190" s="263"/>
      <c r="F1190" s="257" t="str">
        <f t="shared" si="42"/>
        <v/>
      </c>
      <c r="G1190" s="257" t="str">
        <f t="shared" si="43"/>
        <v/>
      </c>
    </row>
    <row r="1191" spans="1:7" s="244" customFormat="1" ht="14.25">
      <c r="A1191" s="261" t="s">
        <v>2123</v>
      </c>
      <c r="B1191" s="287" t="s">
        <v>2124</v>
      </c>
      <c r="C1191" s="263"/>
      <c r="D1191" s="263"/>
      <c r="E1191" s="263"/>
      <c r="F1191" s="257" t="str">
        <f t="shared" si="42"/>
        <v/>
      </c>
      <c r="G1191" s="257" t="str">
        <f t="shared" si="43"/>
        <v/>
      </c>
    </row>
    <row r="1192" spans="1:7" s="244" customFormat="1" ht="14.25">
      <c r="A1192" s="261" t="s">
        <v>2125</v>
      </c>
      <c r="B1192" s="287" t="s">
        <v>2126</v>
      </c>
      <c r="C1192" s="263"/>
      <c r="D1192" s="263"/>
      <c r="E1192" s="263"/>
      <c r="F1192" s="257" t="str">
        <f t="shared" si="42"/>
        <v/>
      </c>
      <c r="G1192" s="257" t="str">
        <f t="shared" si="43"/>
        <v/>
      </c>
    </row>
    <row r="1193" spans="1:7" s="244" customFormat="1" ht="14.25">
      <c r="A1193" s="261" t="s">
        <v>2127</v>
      </c>
      <c r="B1193" s="287" t="s">
        <v>51</v>
      </c>
      <c r="C1193" s="263">
        <v>259</v>
      </c>
      <c r="D1193" s="263">
        <v>57</v>
      </c>
      <c r="E1193" s="263">
        <v>60</v>
      </c>
      <c r="F1193" s="257">
        <f t="shared" si="42"/>
        <v>23.2</v>
      </c>
      <c r="G1193" s="257">
        <f t="shared" si="43"/>
        <v>105.3</v>
      </c>
    </row>
    <row r="1194" spans="1:7" s="244" customFormat="1" ht="14.25">
      <c r="A1194" s="261" t="s">
        <v>2128</v>
      </c>
      <c r="B1194" s="287" t="s">
        <v>2129</v>
      </c>
      <c r="C1194" s="263">
        <v>436</v>
      </c>
      <c r="D1194" s="263">
        <v>305</v>
      </c>
      <c r="E1194" s="263">
        <v>238</v>
      </c>
      <c r="F1194" s="257">
        <f t="shared" si="42"/>
        <v>54.6</v>
      </c>
      <c r="G1194" s="257">
        <f t="shared" si="43"/>
        <v>78</v>
      </c>
    </row>
    <row r="1195" spans="1:7" s="244" customFormat="1" ht="14.25">
      <c r="A1195" s="258" t="s">
        <v>2130</v>
      </c>
      <c r="B1195" s="286" t="s">
        <v>2131</v>
      </c>
      <c r="C1195" s="260"/>
      <c r="D1195" s="260"/>
      <c r="E1195" s="260"/>
      <c r="F1195" s="257" t="str">
        <f t="shared" si="42"/>
        <v/>
      </c>
      <c r="G1195" s="257" t="str">
        <f t="shared" si="43"/>
        <v/>
      </c>
    </row>
    <row r="1196" spans="1:7" s="244" customFormat="1" ht="14.25">
      <c r="A1196" s="261" t="s">
        <v>2132</v>
      </c>
      <c r="B1196" s="287" t="s">
        <v>2133</v>
      </c>
      <c r="C1196" s="263"/>
      <c r="D1196" s="263"/>
      <c r="E1196" s="263"/>
      <c r="F1196" s="257" t="str">
        <f t="shared" si="42"/>
        <v/>
      </c>
      <c r="G1196" s="257" t="str">
        <f t="shared" si="43"/>
        <v/>
      </c>
    </row>
    <row r="1197" spans="1:7" s="244" customFormat="1" ht="14.25">
      <c r="A1197" s="261" t="s">
        <v>2134</v>
      </c>
      <c r="B1197" s="287" t="s">
        <v>2135</v>
      </c>
      <c r="C1197" s="263"/>
      <c r="D1197" s="263"/>
      <c r="E1197" s="263"/>
      <c r="F1197" s="257" t="str">
        <f t="shared" si="42"/>
        <v/>
      </c>
      <c r="G1197" s="257" t="str">
        <f t="shared" si="43"/>
        <v/>
      </c>
    </row>
    <row r="1198" spans="1:7" s="244" customFormat="1" ht="14.25">
      <c r="A1198" s="261" t="s">
        <v>2136</v>
      </c>
      <c r="B1198" s="287" t="s">
        <v>2137</v>
      </c>
      <c r="C1198" s="263"/>
      <c r="D1198" s="263"/>
      <c r="E1198" s="263"/>
      <c r="F1198" s="257" t="str">
        <f t="shared" si="42"/>
        <v/>
      </c>
      <c r="G1198" s="257" t="str">
        <f t="shared" si="43"/>
        <v/>
      </c>
    </row>
    <row r="1199" spans="1:7" s="244" customFormat="1" ht="14.25">
      <c r="A1199" s="261" t="s">
        <v>2138</v>
      </c>
      <c r="B1199" s="287" t="s">
        <v>2139</v>
      </c>
      <c r="C1199" s="263"/>
      <c r="D1199" s="263"/>
      <c r="E1199" s="263"/>
      <c r="F1199" s="257" t="str">
        <f t="shared" si="42"/>
        <v/>
      </c>
      <c r="G1199" s="257" t="str">
        <f t="shared" si="43"/>
        <v/>
      </c>
    </row>
    <row r="1200" spans="1:7" s="244" customFormat="1" ht="14.25">
      <c r="A1200" s="261" t="s">
        <v>2140</v>
      </c>
      <c r="B1200" s="287" t="s">
        <v>2141</v>
      </c>
      <c r="C1200" s="263"/>
      <c r="D1200" s="263"/>
      <c r="E1200" s="263"/>
      <c r="F1200" s="257" t="str">
        <f t="shared" si="42"/>
        <v/>
      </c>
      <c r="G1200" s="257" t="str">
        <f t="shared" si="43"/>
        <v/>
      </c>
    </row>
    <row r="1201" spans="1:7" s="244" customFormat="1" ht="14.25">
      <c r="A1201" s="258" t="s">
        <v>2142</v>
      </c>
      <c r="B1201" s="286" t="s">
        <v>2143</v>
      </c>
      <c r="C1201" s="260"/>
      <c r="D1201" s="260"/>
      <c r="E1201" s="260"/>
      <c r="F1201" s="257" t="str">
        <f t="shared" si="42"/>
        <v/>
      </c>
      <c r="G1201" s="257" t="str">
        <f t="shared" si="43"/>
        <v/>
      </c>
    </row>
    <row r="1202" spans="1:7" s="244" customFormat="1" ht="14.25">
      <c r="A1202" s="261" t="s">
        <v>2144</v>
      </c>
      <c r="B1202" s="287" t="s">
        <v>2145</v>
      </c>
      <c r="C1202" s="263"/>
      <c r="D1202" s="263"/>
      <c r="E1202" s="263"/>
      <c r="F1202" s="257" t="str">
        <f t="shared" si="42"/>
        <v/>
      </c>
      <c r="G1202" s="257" t="str">
        <f t="shared" si="43"/>
        <v/>
      </c>
    </row>
    <row r="1203" spans="1:7" s="244" customFormat="1" ht="14.25">
      <c r="A1203" s="261" t="s">
        <v>2146</v>
      </c>
      <c r="B1203" s="287" t="s">
        <v>2147</v>
      </c>
      <c r="C1203" s="263"/>
      <c r="D1203" s="263"/>
      <c r="E1203" s="263"/>
      <c r="F1203" s="257" t="str">
        <f t="shared" si="42"/>
        <v/>
      </c>
      <c r="G1203" s="257" t="str">
        <f t="shared" si="43"/>
        <v/>
      </c>
    </row>
    <row r="1204" spans="1:7" s="244" customFormat="1" ht="14.25">
      <c r="A1204" s="261" t="s">
        <v>2148</v>
      </c>
      <c r="B1204" s="287" t="s">
        <v>2149</v>
      </c>
      <c r="C1204" s="263"/>
      <c r="D1204" s="263"/>
      <c r="E1204" s="263"/>
      <c r="F1204" s="257" t="str">
        <f t="shared" si="42"/>
        <v/>
      </c>
      <c r="G1204" s="257" t="str">
        <f t="shared" si="43"/>
        <v/>
      </c>
    </row>
    <row r="1205" spans="1:7" s="244" customFormat="1" ht="14.25">
      <c r="A1205" s="261" t="s">
        <v>2150</v>
      </c>
      <c r="B1205" s="287" t="s">
        <v>2151</v>
      </c>
      <c r="C1205" s="263"/>
      <c r="D1205" s="263"/>
      <c r="E1205" s="263"/>
      <c r="F1205" s="257" t="str">
        <f t="shared" si="42"/>
        <v/>
      </c>
      <c r="G1205" s="257" t="str">
        <f t="shared" si="43"/>
        <v/>
      </c>
    </row>
    <row r="1206" spans="1:7" s="244" customFormat="1" ht="14.25">
      <c r="A1206" s="261" t="s">
        <v>2152</v>
      </c>
      <c r="B1206" s="287" t="s">
        <v>2153</v>
      </c>
      <c r="C1206" s="263"/>
      <c r="D1206" s="263"/>
      <c r="E1206" s="263"/>
      <c r="F1206" s="257" t="str">
        <f t="shared" si="42"/>
        <v/>
      </c>
      <c r="G1206" s="257" t="str">
        <f t="shared" si="43"/>
        <v/>
      </c>
    </row>
    <row r="1207" spans="1:7" s="244" customFormat="1" ht="14.25">
      <c r="A1207" s="258" t="s">
        <v>2154</v>
      </c>
      <c r="B1207" s="286" t="s">
        <v>2155</v>
      </c>
      <c r="C1207" s="260"/>
      <c r="D1207" s="260"/>
      <c r="E1207" s="260">
        <v>120</v>
      </c>
      <c r="F1207" s="257" t="str">
        <f t="shared" si="42"/>
        <v/>
      </c>
      <c r="G1207" s="257" t="str">
        <f t="shared" si="43"/>
        <v/>
      </c>
    </row>
    <row r="1208" spans="1:7" s="244" customFormat="1" ht="14.25">
      <c r="A1208" s="261" t="s">
        <v>2156</v>
      </c>
      <c r="B1208" s="287" t="s">
        <v>2157</v>
      </c>
      <c r="C1208" s="263"/>
      <c r="D1208" s="263"/>
      <c r="E1208" s="263"/>
      <c r="F1208" s="257" t="str">
        <f t="shared" si="42"/>
        <v/>
      </c>
      <c r="G1208" s="257" t="str">
        <f t="shared" si="43"/>
        <v/>
      </c>
    </row>
    <row r="1209" spans="1:7" s="244" customFormat="1" ht="14.25">
      <c r="A1209" s="261" t="s">
        <v>2158</v>
      </c>
      <c r="B1209" s="287" t="s">
        <v>2159</v>
      </c>
      <c r="C1209" s="263"/>
      <c r="D1209" s="263"/>
      <c r="E1209" s="263"/>
      <c r="F1209" s="257" t="str">
        <f t="shared" si="42"/>
        <v/>
      </c>
      <c r="G1209" s="257" t="str">
        <f t="shared" si="43"/>
        <v/>
      </c>
    </row>
    <row r="1210" spans="1:7" s="244" customFormat="1" ht="14.25">
      <c r="A1210" s="261" t="s">
        <v>2160</v>
      </c>
      <c r="B1210" s="287" t="s">
        <v>2161</v>
      </c>
      <c r="C1210" s="263"/>
      <c r="D1210" s="263"/>
      <c r="E1210" s="263">
        <v>30</v>
      </c>
      <c r="F1210" s="257" t="str">
        <f t="shared" si="42"/>
        <v/>
      </c>
      <c r="G1210" s="257" t="str">
        <f t="shared" si="43"/>
        <v/>
      </c>
    </row>
    <row r="1211" spans="1:7" s="244" customFormat="1" ht="14.25">
      <c r="A1211" s="261" t="s">
        <v>2162</v>
      </c>
      <c r="B1211" s="287" t="s">
        <v>2163</v>
      </c>
      <c r="C1211" s="263"/>
      <c r="D1211" s="263"/>
      <c r="E1211" s="263"/>
      <c r="F1211" s="257" t="str">
        <f t="shared" si="42"/>
        <v/>
      </c>
      <c r="G1211" s="257" t="str">
        <f t="shared" si="43"/>
        <v/>
      </c>
    </row>
    <row r="1212" spans="1:7" s="244" customFormat="1" ht="14.25">
      <c r="A1212" s="261" t="s">
        <v>2164</v>
      </c>
      <c r="B1212" s="287" t="s">
        <v>2165</v>
      </c>
      <c r="C1212" s="263"/>
      <c r="D1212" s="263"/>
      <c r="E1212" s="263"/>
      <c r="F1212" s="257" t="str">
        <f t="shared" si="42"/>
        <v/>
      </c>
      <c r="G1212" s="257" t="str">
        <f t="shared" si="43"/>
        <v/>
      </c>
    </row>
    <row r="1213" spans="1:7" s="244" customFormat="1" ht="14.25">
      <c r="A1213" s="261" t="s">
        <v>2166</v>
      </c>
      <c r="B1213" s="287" t="s">
        <v>2167</v>
      </c>
      <c r="C1213" s="263"/>
      <c r="D1213" s="263"/>
      <c r="E1213" s="263"/>
      <c r="F1213" s="257" t="str">
        <f t="shared" si="42"/>
        <v/>
      </c>
      <c r="G1213" s="257" t="str">
        <f t="shared" si="43"/>
        <v/>
      </c>
    </row>
    <row r="1214" spans="1:7" s="244" customFormat="1" ht="14.25">
      <c r="A1214" s="261" t="s">
        <v>2168</v>
      </c>
      <c r="B1214" s="287" t="s">
        <v>2169</v>
      </c>
      <c r="C1214" s="263"/>
      <c r="D1214" s="263"/>
      <c r="E1214" s="263"/>
      <c r="F1214" s="257" t="str">
        <f t="shared" si="42"/>
        <v/>
      </c>
      <c r="G1214" s="257" t="str">
        <f t="shared" si="43"/>
        <v/>
      </c>
    </row>
    <row r="1215" spans="1:7" s="244" customFormat="1" ht="14.25">
      <c r="A1215" s="261" t="s">
        <v>2170</v>
      </c>
      <c r="B1215" s="287" t="s">
        <v>2171</v>
      </c>
      <c r="C1215" s="263"/>
      <c r="D1215" s="263"/>
      <c r="E1215" s="263">
        <v>50</v>
      </c>
      <c r="F1215" s="257" t="str">
        <f t="shared" si="42"/>
        <v/>
      </c>
      <c r="G1215" s="257" t="str">
        <f t="shared" si="43"/>
        <v/>
      </c>
    </row>
    <row r="1216" spans="1:7" s="244" customFormat="1" ht="14.25">
      <c r="A1216" s="261" t="s">
        <v>2172</v>
      </c>
      <c r="B1216" s="287" t="s">
        <v>2173</v>
      </c>
      <c r="C1216" s="263"/>
      <c r="D1216" s="263"/>
      <c r="E1216" s="263"/>
      <c r="F1216" s="257" t="str">
        <f t="shared" si="42"/>
        <v/>
      </c>
      <c r="G1216" s="257" t="str">
        <f t="shared" si="43"/>
        <v/>
      </c>
    </row>
    <row r="1217" spans="1:7" s="244" customFormat="1" ht="14.25">
      <c r="A1217" s="261" t="s">
        <v>2174</v>
      </c>
      <c r="B1217" s="287" t="s">
        <v>2175</v>
      </c>
      <c r="C1217" s="263"/>
      <c r="D1217" s="263"/>
      <c r="E1217" s="263"/>
      <c r="F1217" s="257" t="str">
        <f t="shared" si="42"/>
        <v/>
      </c>
      <c r="G1217" s="257" t="str">
        <f t="shared" si="43"/>
        <v/>
      </c>
    </row>
    <row r="1218" spans="1:7" s="244" customFormat="1" ht="14.25">
      <c r="A1218" s="261" t="s">
        <v>2176</v>
      </c>
      <c r="B1218" s="287" t="s">
        <v>2177</v>
      </c>
      <c r="C1218" s="263"/>
      <c r="D1218" s="263"/>
      <c r="E1218" s="263">
        <v>30</v>
      </c>
      <c r="F1218" s="257" t="str">
        <f t="shared" si="42"/>
        <v/>
      </c>
      <c r="G1218" s="257" t="str">
        <f t="shared" si="43"/>
        <v/>
      </c>
    </row>
    <row r="1219" spans="1:7" s="244" customFormat="1" ht="14.25">
      <c r="A1219" s="261" t="s">
        <v>2178</v>
      </c>
      <c r="B1219" s="287" t="s">
        <v>2179</v>
      </c>
      <c r="C1219" s="263"/>
      <c r="D1219" s="263"/>
      <c r="E1219" s="263">
        <v>10</v>
      </c>
      <c r="F1219" s="257" t="str">
        <f t="shared" si="42"/>
        <v/>
      </c>
      <c r="G1219" s="257" t="str">
        <f t="shared" si="43"/>
        <v/>
      </c>
    </row>
    <row r="1220" spans="1:7" s="244" customFormat="1" ht="14.25">
      <c r="A1220" s="255" t="s">
        <v>2180</v>
      </c>
      <c r="B1220" s="288" t="s">
        <v>2181</v>
      </c>
      <c r="C1220" s="283">
        <f>SUM(C1221,C1232,C1239,C1247,C1260,C1264,C1268)</f>
        <v>1868</v>
      </c>
      <c r="D1220" s="283">
        <v>4230</v>
      </c>
      <c r="E1220" s="283">
        <f>E1221+E1232+E1239+E1247+E1260+E1264+E1268</f>
        <v>2449</v>
      </c>
      <c r="F1220" s="257">
        <f t="shared" si="42"/>
        <v>131.1</v>
      </c>
      <c r="G1220" s="257">
        <f t="shared" si="43"/>
        <v>57.9</v>
      </c>
    </row>
    <row r="1221" spans="1:7" s="244" customFormat="1" ht="14.25">
      <c r="A1221" s="258" t="s">
        <v>2182</v>
      </c>
      <c r="B1221" s="286" t="s">
        <v>2183</v>
      </c>
      <c r="C1221" s="260">
        <f>SUM(C1222:C1231)</f>
        <v>1562</v>
      </c>
      <c r="D1221" s="260">
        <v>1048</v>
      </c>
      <c r="E1221" s="260">
        <v>1608</v>
      </c>
      <c r="F1221" s="257">
        <f t="shared" si="42"/>
        <v>102.9</v>
      </c>
      <c r="G1221" s="257">
        <f t="shared" si="43"/>
        <v>153.4</v>
      </c>
    </row>
    <row r="1222" spans="1:7" s="244" customFormat="1" ht="14.25">
      <c r="A1222" s="261" t="s">
        <v>2184</v>
      </c>
      <c r="B1222" s="287" t="s">
        <v>33</v>
      </c>
      <c r="C1222" s="263">
        <v>446</v>
      </c>
      <c r="D1222" s="263">
        <v>328</v>
      </c>
      <c r="E1222" s="263">
        <v>489</v>
      </c>
      <c r="F1222" s="257">
        <f t="shared" si="42"/>
        <v>109.6</v>
      </c>
      <c r="G1222" s="257">
        <f t="shared" si="43"/>
        <v>149.1</v>
      </c>
    </row>
    <row r="1223" spans="1:7" s="244" customFormat="1" ht="14.25">
      <c r="A1223" s="261" t="s">
        <v>2185</v>
      </c>
      <c r="B1223" s="287" t="s">
        <v>35</v>
      </c>
      <c r="C1223" s="263">
        <v>316</v>
      </c>
      <c r="D1223" s="263">
        <v>209</v>
      </c>
      <c r="E1223" s="263">
        <v>330</v>
      </c>
      <c r="F1223" s="257">
        <f t="shared" si="42"/>
        <v>104.4</v>
      </c>
      <c r="G1223" s="257">
        <f t="shared" si="43"/>
        <v>157.9</v>
      </c>
    </row>
    <row r="1224" spans="1:7" s="244" customFormat="1" ht="14.25">
      <c r="A1224" s="261" t="s">
        <v>2186</v>
      </c>
      <c r="B1224" s="287" t="s">
        <v>37</v>
      </c>
      <c r="C1224" s="263"/>
      <c r="D1224" s="263"/>
      <c r="E1224" s="263"/>
      <c r="F1224" s="257" t="str">
        <f t="shared" si="42"/>
        <v/>
      </c>
      <c r="G1224" s="257" t="str">
        <f t="shared" si="43"/>
        <v/>
      </c>
    </row>
    <row r="1225" spans="1:7" s="244" customFormat="1" ht="14.25">
      <c r="A1225" s="261" t="s">
        <v>2187</v>
      </c>
      <c r="B1225" s="287" t="s">
        <v>2188</v>
      </c>
      <c r="C1225" s="263"/>
      <c r="D1225" s="263">
        <v>34</v>
      </c>
      <c r="E1225" s="263">
        <v>55</v>
      </c>
      <c r="F1225" s="257" t="str">
        <f t="shared" si="42"/>
        <v/>
      </c>
      <c r="G1225" s="257">
        <f t="shared" si="43"/>
        <v>161.80000000000001</v>
      </c>
    </row>
    <row r="1226" spans="1:7" s="244" customFormat="1" ht="14.25">
      <c r="A1226" s="261" t="s">
        <v>2189</v>
      </c>
      <c r="B1226" s="287" t="s">
        <v>2190</v>
      </c>
      <c r="C1226" s="263"/>
      <c r="D1226" s="263"/>
      <c r="E1226" s="263"/>
      <c r="F1226" s="257" t="str">
        <f t="shared" si="42"/>
        <v/>
      </c>
      <c r="G1226" s="257" t="str">
        <f t="shared" si="43"/>
        <v/>
      </c>
    </row>
    <row r="1227" spans="1:7" s="244" customFormat="1" ht="14.25">
      <c r="A1227" s="261" t="s">
        <v>2191</v>
      </c>
      <c r="B1227" s="287" t="s">
        <v>2192</v>
      </c>
      <c r="C1227" s="263"/>
      <c r="D1227" s="263"/>
      <c r="E1227" s="263"/>
      <c r="F1227" s="257" t="str">
        <f t="shared" si="42"/>
        <v/>
      </c>
      <c r="G1227" s="257" t="str">
        <f t="shared" si="43"/>
        <v/>
      </c>
    </row>
    <row r="1228" spans="1:7" s="244" customFormat="1" ht="14.25">
      <c r="A1228" s="261" t="s">
        <v>2193</v>
      </c>
      <c r="B1228" s="287" t="s">
        <v>2194</v>
      </c>
      <c r="C1228" s="263"/>
      <c r="D1228" s="263">
        <v>280</v>
      </c>
      <c r="E1228" s="263">
        <v>335</v>
      </c>
      <c r="F1228" s="257" t="str">
        <f t="shared" ref="F1228:F1281" si="44">IF(C1228=0,"",ROUND(E1228/C1228*100,1))</f>
        <v/>
      </c>
      <c r="G1228" s="257">
        <f t="shared" ref="G1228:G1277" si="45">IF(D1228=0,"",ROUND(E1228/D1228*100,1))</f>
        <v>119.6</v>
      </c>
    </row>
    <row r="1229" spans="1:7" s="244" customFormat="1" ht="14.25">
      <c r="A1229" s="261" t="s">
        <v>2195</v>
      </c>
      <c r="B1229" s="287" t="s">
        <v>2196</v>
      </c>
      <c r="C1229" s="263"/>
      <c r="D1229" s="263">
        <v>56</v>
      </c>
      <c r="E1229" s="263">
        <v>50</v>
      </c>
      <c r="F1229" s="257" t="str">
        <f t="shared" si="44"/>
        <v/>
      </c>
      <c r="G1229" s="257">
        <f t="shared" si="45"/>
        <v>89.3</v>
      </c>
    </row>
    <row r="1230" spans="1:7" s="244" customFormat="1" ht="14.25">
      <c r="A1230" s="261" t="s">
        <v>2197</v>
      </c>
      <c r="B1230" s="287" t="s">
        <v>51</v>
      </c>
      <c r="C1230" s="263"/>
      <c r="D1230" s="263"/>
      <c r="E1230" s="263"/>
      <c r="F1230" s="257" t="str">
        <f t="shared" si="44"/>
        <v/>
      </c>
      <c r="G1230" s="257" t="str">
        <f t="shared" si="45"/>
        <v/>
      </c>
    </row>
    <row r="1231" spans="1:7" s="244" customFormat="1" ht="14.25">
      <c r="A1231" s="261" t="s">
        <v>2198</v>
      </c>
      <c r="B1231" s="287" t="s">
        <v>2199</v>
      </c>
      <c r="C1231" s="263">
        <v>800</v>
      </c>
      <c r="D1231" s="263">
        <v>141</v>
      </c>
      <c r="E1231" s="263">
        <v>349</v>
      </c>
      <c r="F1231" s="257">
        <f t="shared" si="44"/>
        <v>43.6</v>
      </c>
      <c r="G1231" s="257">
        <f t="shared" si="45"/>
        <v>247.5</v>
      </c>
    </row>
    <row r="1232" spans="1:7" s="244" customFormat="1" ht="14.25">
      <c r="A1232" s="258" t="s">
        <v>2200</v>
      </c>
      <c r="B1232" s="286" t="s">
        <v>2201</v>
      </c>
      <c r="C1232" s="260">
        <f>SUM(C1233:C1238)</f>
        <v>306</v>
      </c>
      <c r="D1232" s="260">
        <v>987</v>
      </c>
      <c r="E1232" s="260">
        <v>841</v>
      </c>
      <c r="F1232" s="257">
        <f t="shared" si="44"/>
        <v>274.8</v>
      </c>
      <c r="G1232" s="257">
        <f t="shared" si="45"/>
        <v>85.2</v>
      </c>
    </row>
    <row r="1233" spans="1:7" s="244" customFormat="1" ht="14.25">
      <c r="A1233" s="261" t="s">
        <v>2202</v>
      </c>
      <c r="B1233" s="287" t="s">
        <v>33</v>
      </c>
      <c r="C1233" s="263">
        <v>103</v>
      </c>
      <c r="D1233" s="263"/>
      <c r="E1233" s="263">
        <v>56</v>
      </c>
      <c r="F1233" s="257">
        <f t="shared" si="44"/>
        <v>54.4</v>
      </c>
      <c r="G1233" s="257" t="str">
        <f t="shared" si="45"/>
        <v/>
      </c>
    </row>
    <row r="1234" spans="1:7" s="244" customFormat="1" ht="14.25">
      <c r="A1234" s="261" t="s">
        <v>2203</v>
      </c>
      <c r="B1234" s="287" t="s">
        <v>35</v>
      </c>
      <c r="C1234" s="263">
        <v>203</v>
      </c>
      <c r="D1234" s="263">
        <v>783</v>
      </c>
      <c r="E1234" s="263">
        <v>712</v>
      </c>
      <c r="F1234" s="257">
        <f t="shared" si="44"/>
        <v>350.7</v>
      </c>
      <c r="G1234" s="257">
        <f t="shared" si="45"/>
        <v>90.9</v>
      </c>
    </row>
    <row r="1235" spans="1:7" s="244" customFormat="1" ht="14.25">
      <c r="A1235" s="261" t="s">
        <v>2204</v>
      </c>
      <c r="B1235" s="287" t="s">
        <v>37</v>
      </c>
      <c r="C1235" s="263"/>
      <c r="D1235" s="263"/>
      <c r="E1235" s="263"/>
      <c r="F1235" s="257" t="str">
        <f t="shared" si="44"/>
        <v/>
      </c>
      <c r="G1235" s="257" t="str">
        <f t="shared" si="45"/>
        <v/>
      </c>
    </row>
    <row r="1236" spans="1:7" s="244" customFormat="1" ht="14.25">
      <c r="A1236" s="261" t="s">
        <v>2205</v>
      </c>
      <c r="B1236" s="287" t="s">
        <v>2206</v>
      </c>
      <c r="C1236" s="263"/>
      <c r="D1236" s="263">
        <v>204</v>
      </c>
      <c r="E1236" s="263">
        <v>73</v>
      </c>
      <c r="F1236" s="257" t="str">
        <f t="shared" si="44"/>
        <v/>
      </c>
      <c r="G1236" s="257">
        <f t="shared" si="45"/>
        <v>35.799999999999997</v>
      </c>
    </row>
    <row r="1237" spans="1:7" s="244" customFormat="1" ht="14.25">
      <c r="A1237" s="261" t="s">
        <v>2207</v>
      </c>
      <c r="B1237" s="287" t="s">
        <v>51</v>
      </c>
      <c r="C1237" s="263"/>
      <c r="D1237" s="263"/>
      <c r="E1237" s="263"/>
      <c r="F1237" s="257" t="str">
        <f t="shared" si="44"/>
        <v/>
      </c>
      <c r="G1237" s="257" t="str">
        <f t="shared" si="45"/>
        <v/>
      </c>
    </row>
    <row r="1238" spans="1:7" s="244" customFormat="1" ht="14.25">
      <c r="A1238" s="261" t="s">
        <v>2208</v>
      </c>
      <c r="B1238" s="287" t="s">
        <v>2209</v>
      </c>
      <c r="C1238" s="263"/>
      <c r="D1238" s="263"/>
      <c r="E1238" s="263"/>
      <c r="F1238" s="257" t="str">
        <f t="shared" si="44"/>
        <v/>
      </c>
      <c r="G1238" s="257" t="str">
        <f t="shared" si="45"/>
        <v/>
      </c>
    </row>
    <row r="1239" spans="1:7" s="244" customFormat="1" ht="14.25">
      <c r="A1239" s="258" t="s">
        <v>2210</v>
      </c>
      <c r="B1239" s="286" t="s">
        <v>2211</v>
      </c>
      <c r="C1239" s="260"/>
      <c r="D1239" s="260"/>
      <c r="E1239" s="260"/>
      <c r="F1239" s="257" t="str">
        <f t="shared" si="44"/>
        <v/>
      </c>
      <c r="G1239" s="257" t="str">
        <f t="shared" si="45"/>
        <v/>
      </c>
    </row>
    <row r="1240" spans="1:7" s="244" customFormat="1" ht="14.25">
      <c r="A1240" s="261" t="s">
        <v>2212</v>
      </c>
      <c r="B1240" s="287" t="s">
        <v>33</v>
      </c>
      <c r="C1240" s="263"/>
      <c r="D1240" s="263"/>
      <c r="E1240" s="263"/>
      <c r="F1240" s="257" t="str">
        <f t="shared" si="44"/>
        <v/>
      </c>
      <c r="G1240" s="257" t="str">
        <f t="shared" si="45"/>
        <v/>
      </c>
    </row>
    <row r="1241" spans="1:7" s="244" customFormat="1" ht="14.25">
      <c r="A1241" s="261" t="s">
        <v>2213</v>
      </c>
      <c r="B1241" s="287" t="s">
        <v>35</v>
      </c>
      <c r="C1241" s="263"/>
      <c r="D1241" s="263"/>
      <c r="E1241" s="263"/>
      <c r="F1241" s="257" t="str">
        <f t="shared" si="44"/>
        <v/>
      </c>
      <c r="G1241" s="257" t="str">
        <f t="shared" si="45"/>
        <v/>
      </c>
    </row>
    <row r="1242" spans="1:7" s="244" customFormat="1" ht="14.25">
      <c r="A1242" s="261" t="s">
        <v>2214</v>
      </c>
      <c r="B1242" s="287" t="s">
        <v>37</v>
      </c>
      <c r="C1242" s="263"/>
      <c r="D1242" s="263"/>
      <c r="E1242" s="263"/>
      <c r="F1242" s="257" t="str">
        <f t="shared" si="44"/>
        <v/>
      </c>
      <c r="G1242" s="257" t="str">
        <f t="shared" si="45"/>
        <v/>
      </c>
    </row>
    <row r="1243" spans="1:7" s="244" customFormat="1" ht="14.25">
      <c r="A1243" s="261" t="s">
        <v>2215</v>
      </c>
      <c r="B1243" s="287" t="s">
        <v>2216</v>
      </c>
      <c r="C1243" s="263"/>
      <c r="D1243" s="263"/>
      <c r="E1243" s="263"/>
      <c r="F1243" s="257" t="str">
        <f t="shared" si="44"/>
        <v/>
      </c>
      <c r="G1243" s="257" t="str">
        <f t="shared" si="45"/>
        <v/>
      </c>
    </row>
    <row r="1244" spans="1:7" s="244" customFormat="1" ht="14.25">
      <c r="A1244" s="261" t="s">
        <v>2217</v>
      </c>
      <c r="B1244" s="287" t="s">
        <v>2218</v>
      </c>
      <c r="C1244" s="263"/>
      <c r="D1244" s="263"/>
      <c r="E1244" s="263"/>
      <c r="F1244" s="257" t="str">
        <f t="shared" si="44"/>
        <v/>
      </c>
      <c r="G1244" s="257" t="str">
        <f t="shared" si="45"/>
        <v/>
      </c>
    </row>
    <row r="1245" spans="1:7" s="244" customFormat="1" ht="14.25">
      <c r="A1245" s="261" t="s">
        <v>2219</v>
      </c>
      <c r="B1245" s="287" t="s">
        <v>51</v>
      </c>
      <c r="C1245" s="263"/>
      <c r="D1245" s="263"/>
      <c r="E1245" s="263"/>
      <c r="F1245" s="257" t="str">
        <f t="shared" si="44"/>
        <v/>
      </c>
      <c r="G1245" s="257" t="str">
        <f t="shared" si="45"/>
        <v/>
      </c>
    </row>
    <row r="1246" spans="1:7" s="244" customFormat="1" ht="14.25">
      <c r="A1246" s="261" t="s">
        <v>2220</v>
      </c>
      <c r="B1246" s="287" t="s">
        <v>2221</v>
      </c>
      <c r="C1246" s="263"/>
      <c r="D1246" s="263"/>
      <c r="E1246" s="263"/>
      <c r="F1246" s="257" t="str">
        <f t="shared" si="44"/>
        <v/>
      </c>
      <c r="G1246" s="257" t="str">
        <f t="shared" si="45"/>
        <v/>
      </c>
    </row>
    <row r="1247" spans="1:7" s="244" customFormat="1" ht="14.25">
      <c r="A1247" s="258" t="s">
        <v>2222</v>
      </c>
      <c r="B1247" s="286" t="s">
        <v>2223</v>
      </c>
      <c r="C1247" s="260"/>
      <c r="D1247" s="260">
        <f>SUM(D1248:D1259)</f>
        <v>4</v>
      </c>
      <c r="E1247" s="260"/>
      <c r="F1247" s="257" t="str">
        <f t="shared" si="44"/>
        <v/>
      </c>
      <c r="G1247" s="257"/>
    </row>
    <row r="1248" spans="1:7" s="244" customFormat="1" ht="14.25">
      <c r="A1248" s="261" t="s">
        <v>2224</v>
      </c>
      <c r="B1248" s="287" t="s">
        <v>33</v>
      </c>
      <c r="C1248" s="263"/>
      <c r="D1248" s="263"/>
      <c r="E1248" s="263"/>
      <c r="F1248" s="257" t="str">
        <f t="shared" si="44"/>
        <v/>
      </c>
      <c r="G1248" s="257" t="str">
        <f t="shared" si="45"/>
        <v/>
      </c>
    </row>
    <row r="1249" spans="1:7" s="244" customFormat="1" ht="14.25">
      <c r="A1249" s="261" t="s">
        <v>2225</v>
      </c>
      <c r="B1249" s="287" t="s">
        <v>35</v>
      </c>
      <c r="C1249" s="263"/>
      <c r="D1249" s="263"/>
      <c r="E1249" s="263"/>
      <c r="F1249" s="257" t="str">
        <f t="shared" si="44"/>
        <v/>
      </c>
      <c r="G1249" s="257" t="str">
        <f t="shared" si="45"/>
        <v/>
      </c>
    </row>
    <row r="1250" spans="1:7" s="244" customFormat="1" ht="14.25">
      <c r="A1250" s="261" t="s">
        <v>2226</v>
      </c>
      <c r="B1250" s="287" t="s">
        <v>37</v>
      </c>
      <c r="C1250" s="263"/>
      <c r="D1250" s="263"/>
      <c r="E1250" s="263"/>
      <c r="F1250" s="257" t="str">
        <f t="shared" si="44"/>
        <v/>
      </c>
      <c r="G1250" s="257" t="str">
        <f t="shared" si="45"/>
        <v/>
      </c>
    </row>
    <row r="1251" spans="1:7" s="244" customFormat="1" ht="14.25">
      <c r="A1251" s="261" t="s">
        <v>2227</v>
      </c>
      <c r="B1251" s="287" t="s">
        <v>2228</v>
      </c>
      <c r="C1251" s="263"/>
      <c r="D1251" s="263"/>
      <c r="E1251" s="263"/>
      <c r="F1251" s="257" t="str">
        <f t="shared" si="44"/>
        <v/>
      </c>
      <c r="G1251" s="257" t="str">
        <f t="shared" si="45"/>
        <v/>
      </c>
    </row>
    <row r="1252" spans="1:7" s="244" customFormat="1" ht="14.25">
      <c r="A1252" s="261" t="s">
        <v>2229</v>
      </c>
      <c r="B1252" s="287" t="s">
        <v>2230</v>
      </c>
      <c r="C1252" s="263"/>
      <c r="D1252" s="263"/>
      <c r="E1252" s="263"/>
      <c r="F1252" s="257" t="str">
        <f t="shared" si="44"/>
        <v/>
      </c>
      <c r="G1252" s="257" t="str">
        <f t="shared" si="45"/>
        <v/>
      </c>
    </row>
    <row r="1253" spans="1:7" s="244" customFormat="1" ht="14.25">
      <c r="A1253" s="261" t="s">
        <v>2231</v>
      </c>
      <c r="B1253" s="287" t="s">
        <v>2232</v>
      </c>
      <c r="C1253" s="263"/>
      <c r="D1253" s="263"/>
      <c r="E1253" s="263"/>
      <c r="F1253" s="257" t="str">
        <f t="shared" si="44"/>
        <v/>
      </c>
      <c r="G1253" s="257" t="str">
        <f t="shared" si="45"/>
        <v/>
      </c>
    </row>
    <row r="1254" spans="1:7" s="244" customFormat="1" ht="14.25">
      <c r="A1254" s="261" t="s">
        <v>2233</v>
      </c>
      <c r="B1254" s="287" t="s">
        <v>2234</v>
      </c>
      <c r="C1254" s="263"/>
      <c r="D1254" s="263"/>
      <c r="E1254" s="263"/>
      <c r="F1254" s="257" t="str">
        <f t="shared" si="44"/>
        <v/>
      </c>
      <c r="G1254" s="257" t="str">
        <f t="shared" si="45"/>
        <v/>
      </c>
    </row>
    <row r="1255" spans="1:7" s="244" customFormat="1" ht="14.25">
      <c r="A1255" s="261" t="s">
        <v>2235</v>
      </c>
      <c r="B1255" s="287" t="s">
        <v>2236</v>
      </c>
      <c r="C1255" s="263"/>
      <c r="D1255" s="263"/>
      <c r="E1255" s="263"/>
      <c r="F1255" s="257" t="str">
        <f t="shared" si="44"/>
        <v/>
      </c>
      <c r="G1255" s="257" t="str">
        <f t="shared" si="45"/>
        <v/>
      </c>
    </row>
    <row r="1256" spans="1:7" s="244" customFormat="1" ht="14.25">
      <c r="A1256" s="261" t="s">
        <v>2237</v>
      </c>
      <c r="B1256" s="287" t="s">
        <v>2238</v>
      </c>
      <c r="C1256" s="263"/>
      <c r="D1256" s="263"/>
      <c r="E1256" s="263"/>
      <c r="F1256" s="257" t="str">
        <f t="shared" si="44"/>
        <v/>
      </c>
      <c r="G1256" s="257" t="str">
        <f t="shared" si="45"/>
        <v/>
      </c>
    </row>
    <row r="1257" spans="1:7">
      <c r="A1257" s="261" t="s">
        <v>2239</v>
      </c>
      <c r="B1257" s="287" t="s">
        <v>2240</v>
      </c>
      <c r="C1257" s="263"/>
      <c r="D1257" s="263"/>
      <c r="E1257" s="263"/>
      <c r="F1257" s="257" t="str">
        <f t="shared" si="44"/>
        <v/>
      </c>
      <c r="G1257" s="257" t="str">
        <f t="shared" si="45"/>
        <v/>
      </c>
    </row>
    <row r="1258" spans="1:7">
      <c r="A1258" s="261" t="s">
        <v>2241</v>
      </c>
      <c r="B1258" s="287" t="s">
        <v>2242</v>
      </c>
      <c r="C1258" s="263"/>
      <c r="D1258" s="263"/>
      <c r="E1258" s="263"/>
      <c r="F1258" s="257" t="str">
        <f t="shared" si="44"/>
        <v/>
      </c>
      <c r="G1258" s="257" t="str">
        <f t="shared" si="45"/>
        <v/>
      </c>
    </row>
    <row r="1259" spans="1:7">
      <c r="A1259" s="261" t="s">
        <v>2243</v>
      </c>
      <c r="B1259" s="287" t="s">
        <v>2244</v>
      </c>
      <c r="C1259" s="263"/>
      <c r="D1259" s="263">
        <v>4</v>
      </c>
      <c r="E1259" s="263"/>
      <c r="F1259" s="257" t="str">
        <f t="shared" si="44"/>
        <v/>
      </c>
      <c r="G1259" s="257"/>
    </row>
    <row r="1260" spans="1:7">
      <c r="A1260" s="258" t="s">
        <v>2245</v>
      </c>
      <c r="B1260" s="286" t="s">
        <v>2246</v>
      </c>
      <c r="C1260" s="260"/>
      <c r="D1260" s="260">
        <f>SUM(D1261:D1263)</f>
        <v>336</v>
      </c>
      <c r="E1260" s="260"/>
      <c r="F1260" s="257" t="str">
        <f t="shared" si="44"/>
        <v/>
      </c>
      <c r="G1260" s="257"/>
    </row>
    <row r="1261" spans="1:7">
      <c r="A1261" s="261" t="s">
        <v>2247</v>
      </c>
      <c r="B1261" s="287" t="s">
        <v>2248</v>
      </c>
      <c r="C1261" s="263"/>
      <c r="D1261" s="263"/>
      <c r="E1261" s="263"/>
      <c r="F1261" s="257" t="str">
        <f t="shared" si="44"/>
        <v/>
      </c>
      <c r="G1261" s="257"/>
    </row>
    <row r="1262" spans="1:7">
      <c r="A1262" s="261" t="s">
        <v>2249</v>
      </c>
      <c r="B1262" s="287" t="s">
        <v>2250</v>
      </c>
      <c r="C1262" s="263"/>
      <c r="D1262" s="263">
        <v>336</v>
      </c>
      <c r="E1262" s="263"/>
      <c r="F1262" s="257" t="str">
        <f t="shared" si="44"/>
        <v/>
      </c>
      <c r="G1262" s="257"/>
    </row>
    <row r="1263" spans="1:7">
      <c r="A1263" s="261" t="s">
        <v>2251</v>
      </c>
      <c r="B1263" s="287" t="s">
        <v>2252</v>
      </c>
      <c r="C1263" s="263"/>
      <c r="D1263" s="263"/>
      <c r="E1263" s="263"/>
      <c r="F1263" s="257" t="str">
        <f t="shared" si="44"/>
        <v/>
      </c>
      <c r="G1263" s="257"/>
    </row>
    <row r="1264" spans="1:7">
      <c r="A1264" s="258" t="s">
        <v>2253</v>
      </c>
      <c r="B1264" s="286" t="s">
        <v>2254</v>
      </c>
      <c r="C1264" s="260"/>
      <c r="D1264" s="260">
        <v>1481</v>
      </c>
      <c r="E1264" s="260"/>
      <c r="F1264" s="257" t="str">
        <f t="shared" si="44"/>
        <v/>
      </c>
      <c r="G1264" s="257"/>
    </row>
    <row r="1265" spans="1:7">
      <c r="A1265" s="261" t="s">
        <v>2255</v>
      </c>
      <c r="B1265" s="287" t="s">
        <v>2256</v>
      </c>
      <c r="C1265" s="263"/>
      <c r="D1265" s="263">
        <v>1370</v>
      </c>
      <c r="E1265" s="263"/>
      <c r="F1265" s="257" t="str">
        <f t="shared" si="44"/>
        <v/>
      </c>
      <c r="G1265" s="257"/>
    </row>
    <row r="1266" spans="1:7">
      <c r="A1266" s="261" t="s">
        <v>2257</v>
      </c>
      <c r="B1266" s="287" t="s">
        <v>2258</v>
      </c>
      <c r="C1266" s="263"/>
      <c r="D1266" s="263">
        <v>0</v>
      </c>
      <c r="E1266" s="263"/>
      <c r="F1266" s="257" t="str">
        <f t="shared" si="44"/>
        <v/>
      </c>
      <c r="G1266" s="257"/>
    </row>
    <row r="1267" spans="1:7">
      <c r="A1267" s="261" t="s">
        <v>2259</v>
      </c>
      <c r="B1267" s="287" t="s">
        <v>2260</v>
      </c>
      <c r="C1267" s="263"/>
      <c r="D1267" s="263">
        <v>111</v>
      </c>
      <c r="E1267" s="263"/>
      <c r="F1267" s="257" t="str">
        <f t="shared" si="44"/>
        <v/>
      </c>
      <c r="G1267" s="257"/>
    </row>
    <row r="1268" spans="1:7">
      <c r="A1268" s="258" t="s">
        <v>2261</v>
      </c>
      <c r="B1268" s="286" t="s">
        <v>2262</v>
      </c>
      <c r="C1268" s="260"/>
      <c r="D1268" s="260">
        <v>374</v>
      </c>
      <c r="E1268" s="260"/>
      <c r="F1268" s="257" t="str">
        <f t="shared" si="44"/>
        <v/>
      </c>
      <c r="G1268" s="257"/>
    </row>
    <row r="1269" spans="1:7">
      <c r="A1269" s="261" t="s">
        <v>2263</v>
      </c>
      <c r="B1269" s="287" t="s">
        <v>2264</v>
      </c>
      <c r="C1269" s="263"/>
      <c r="D1269" s="263">
        <v>374</v>
      </c>
      <c r="E1269" s="263"/>
      <c r="F1269" s="257" t="str">
        <f t="shared" si="44"/>
        <v/>
      </c>
      <c r="G1269" s="257"/>
    </row>
    <row r="1270" spans="1:7">
      <c r="A1270" s="289" t="s">
        <v>2265</v>
      </c>
      <c r="B1270" s="290" t="s">
        <v>2266</v>
      </c>
      <c r="C1270" s="291">
        <v>3500</v>
      </c>
      <c r="D1270" s="291"/>
      <c r="E1270" s="291">
        <v>3500</v>
      </c>
      <c r="F1270" s="257">
        <f t="shared" si="44"/>
        <v>100</v>
      </c>
      <c r="G1270" s="257" t="str">
        <f t="shared" si="45"/>
        <v/>
      </c>
    </row>
    <row r="1271" spans="1:7">
      <c r="A1271" s="255" t="s">
        <v>2267</v>
      </c>
      <c r="B1271" s="256" t="s">
        <v>2268</v>
      </c>
      <c r="C1271" s="283">
        <f>SUM(C1272,C1273)</f>
        <v>13379</v>
      </c>
      <c r="D1271" s="283">
        <v>4534</v>
      </c>
      <c r="E1271" s="283">
        <f>E1272+E1273</f>
        <v>5148</v>
      </c>
      <c r="F1271" s="257">
        <f t="shared" si="44"/>
        <v>38.5</v>
      </c>
      <c r="G1271" s="257">
        <f t="shared" si="45"/>
        <v>113.5</v>
      </c>
    </row>
    <row r="1272" spans="1:7">
      <c r="A1272" s="289" t="s">
        <v>2269</v>
      </c>
      <c r="B1272" s="292" t="s">
        <v>2270</v>
      </c>
      <c r="C1272" s="291">
        <v>4550</v>
      </c>
      <c r="D1272" s="291"/>
      <c r="E1272" s="291">
        <v>3598</v>
      </c>
      <c r="F1272" s="257">
        <f t="shared" si="44"/>
        <v>79.099999999999994</v>
      </c>
      <c r="G1272" s="257" t="str">
        <f t="shared" si="45"/>
        <v/>
      </c>
    </row>
    <row r="1273" spans="1:7">
      <c r="A1273" s="289" t="s">
        <v>2271</v>
      </c>
      <c r="B1273" s="292" t="s">
        <v>1970</v>
      </c>
      <c r="C1273" s="291">
        <v>8829</v>
      </c>
      <c r="D1273" s="291"/>
      <c r="E1273" s="291">
        <v>1550</v>
      </c>
      <c r="F1273" s="257">
        <f t="shared" si="44"/>
        <v>17.600000000000001</v>
      </c>
      <c r="G1273" s="257" t="str">
        <f t="shared" si="45"/>
        <v/>
      </c>
    </row>
    <row r="1274" spans="1:7">
      <c r="A1274" s="255" t="s">
        <v>2272</v>
      </c>
      <c r="B1274" s="288" t="s">
        <v>2273</v>
      </c>
      <c r="C1274" s="283">
        <f>SUM(C1275)</f>
        <v>4435</v>
      </c>
      <c r="D1274" s="283">
        <v>4129</v>
      </c>
      <c r="E1274" s="283">
        <f>E1275</f>
        <v>4493</v>
      </c>
      <c r="F1274" s="257">
        <f t="shared" si="44"/>
        <v>101.3</v>
      </c>
      <c r="G1274" s="257">
        <f t="shared" si="45"/>
        <v>108.8</v>
      </c>
    </row>
    <row r="1275" spans="1:7">
      <c r="A1275" s="258" t="s">
        <v>2274</v>
      </c>
      <c r="B1275" s="286" t="s">
        <v>2275</v>
      </c>
      <c r="C1275" s="260">
        <f>SUM(C1276:C1279)</f>
        <v>4435</v>
      </c>
      <c r="D1275" s="260">
        <v>4129</v>
      </c>
      <c r="E1275" s="260">
        <v>4493</v>
      </c>
      <c r="F1275" s="257">
        <f t="shared" si="44"/>
        <v>101.3</v>
      </c>
      <c r="G1275" s="257">
        <f t="shared" si="45"/>
        <v>108.8</v>
      </c>
    </row>
    <row r="1276" spans="1:7">
      <c r="A1276" s="261" t="s">
        <v>2276</v>
      </c>
      <c r="B1276" s="287" t="s">
        <v>2277</v>
      </c>
      <c r="C1276" s="263">
        <v>4435</v>
      </c>
      <c r="D1276" s="263">
        <v>4063</v>
      </c>
      <c r="E1276" s="263">
        <v>4323</v>
      </c>
      <c r="F1276" s="257">
        <f t="shared" si="44"/>
        <v>97.5</v>
      </c>
      <c r="G1276" s="257">
        <f t="shared" si="45"/>
        <v>106.4</v>
      </c>
    </row>
    <row r="1277" spans="1:7">
      <c r="A1277" s="261" t="s">
        <v>2278</v>
      </c>
      <c r="B1277" s="287" t="s">
        <v>2279</v>
      </c>
      <c r="C1277" s="263"/>
      <c r="D1277" s="263"/>
      <c r="E1277" s="263"/>
      <c r="F1277" s="257" t="str">
        <f t="shared" si="44"/>
        <v/>
      </c>
      <c r="G1277" s="257" t="str">
        <f t="shared" si="45"/>
        <v/>
      </c>
    </row>
    <row r="1278" spans="1:7">
      <c r="A1278" s="261" t="s">
        <v>2280</v>
      </c>
      <c r="B1278" s="287" t="s">
        <v>2281</v>
      </c>
      <c r="C1278" s="263"/>
      <c r="D1278" s="263">
        <v>66</v>
      </c>
      <c r="E1278" s="263"/>
      <c r="F1278" s="257" t="str">
        <f t="shared" si="44"/>
        <v/>
      </c>
      <c r="G1278" s="257"/>
    </row>
    <row r="1279" spans="1:7">
      <c r="A1279" s="261" t="s">
        <v>2282</v>
      </c>
      <c r="B1279" s="287" t="s">
        <v>2283</v>
      </c>
      <c r="C1279" s="263"/>
      <c r="D1279" s="263"/>
      <c r="E1279" s="263">
        <v>170</v>
      </c>
      <c r="F1279" s="257" t="str">
        <f t="shared" si="44"/>
        <v/>
      </c>
      <c r="G1279" s="257"/>
    </row>
    <row r="1280" spans="1:7">
      <c r="A1280" s="255" t="s">
        <v>2284</v>
      </c>
      <c r="B1280" s="256" t="s">
        <v>2285</v>
      </c>
      <c r="C1280" s="283"/>
      <c r="D1280" s="283">
        <f>SUM(D1281)</f>
        <v>2</v>
      </c>
      <c r="E1280" s="283"/>
      <c r="F1280" s="257" t="str">
        <f t="shared" si="44"/>
        <v/>
      </c>
      <c r="G1280" s="257"/>
    </row>
    <row r="1281" spans="1:7">
      <c r="A1281" s="293" t="s">
        <v>2286</v>
      </c>
      <c r="B1281" s="294" t="s">
        <v>2287</v>
      </c>
      <c r="C1281" s="295"/>
      <c r="D1281" s="295">
        <v>2</v>
      </c>
      <c r="E1281" s="295"/>
      <c r="F1281" s="257" t="str">
        <f t="shared" si="44"/>
        <v/>
      </c>
      <c r="G1281" s="257"/>
    </row>
    <row r="1282" spans="1:7">
      <c r="A1282" s="296"/>
      <c r="B1282" s="265"/>
      <c r="C1282" s="263"/>
      <c r="D1282" s="263"/>
      <c r="E1282" s="263"/>
      <c r="F1282" s="263"/>
      <c r="G1282" s="263"/>
    </row>
    <row r="1283" spans="1:7">
      <c r="A1283" s="296"/>
      <c r="B1283" s="265"/>
      <c r="C1283" s="263"/>
      <c r="D1283" s="263"/>
      <c r="E1283" s="263"/>
      <c r="F1283" s="263"/>
      <c r="G1283" s="263"/>
    </row>
    <row r="1284" spans="1:7">
      <c r="A1284" s="297"/>
      <c r="B1284" s="298" t="s">
        <v>2288</v>
      </c>
      <c r="C1284" s="283">
        <f>SUM(C6,C241,C251,C270,C360,C412,C468,C525,C653,C726,C799,C821,C928,C986,C1050,C1070,C1100,C1110,C1155,C1176,C1220,C1270,C1271,C1274,C1280)</f>
        <v>378988</v>
      </c>
      <c r="D1284" s="283">
        <f>SUM(D6,D241,D251,D270,D360,D412,D468,D525,D653,D726,D799,D821,D928,D986,D1050,D1070,D1100,D1110,D1155,D1176,D1220,D1270,D1271,D1274,D1280)</f>
        <v>387766</v>
      </c>
      <c r="E1284" s="283">
        <f>E6+E241+E251+E270+E360+E412+E468+E525+E653+E726+E799+E821+E928+E986+E1050+E1070+E1100+E1110+E1155+E1176+E1220+E1270+E1271+E1274+E1280</f>
        <v>375074.39</v>
      </c>
      <c r="F1284" s="257">
        <f>IF(C1284=0,"",ROUND(E1284/C1284*100,1))</f>
        <v>99</v>
      </c>
      <c r="G1284" s="257">
        <f>IF(D1284=0,"",ROUND(E1284/D1284*100,1))</f>
        <v>96.7</v>
      </c>
    </row>
  </sheetData>
  <mergeCells count="5">
    <mergeCell ref="A2:G2"/>
    <mergeCell ref="A4:B4"/>
    <mergeCell ref="E4:G4"/>
    <mergeCell ref="C4:C5"/>
    <mergeCell ref="D4:D5"/>
  </mergeCells>
  <phoneticPr fontId="189" type="noConversion"/>
  <conditionalFormatting sqref="A1:A231 A238:A524 A526:A652 A654:A65542">
    <cfRule type="duplicateValues" dxfId="5" priority="5"/>
  </conditionalFormatting>
  <conditionalFormatting sqref="A232:A237">
    <cfRule type="duplicateValues" dxfId="4" priority="4"/>
  </conditionalFormatting>
  <conditionalFormatting sqref="A525">
    <cfRule type="duplicateValues" dxfId="3" priority="2"/>
  </conditionalFormatting>
  <conditionalFormatting sqref="A653">
    <cfRule type="duplicateValues" dxfId="2" priority="1"/>
  </conditionalFormatting>
  <pageMargins left="0.31" right="0.31" top="0.35" bottom="0.35" header="0.31" footer="0.31"/>
  <pageSetup paperSize="9" scale="80" orientation="portrait"/>
  <ignoredErrors>
    <ignoredError sqref="C217:D217 D210 C204:D204" unlockedFormula="1"/>
    <ignoredError sqref="D427 D393 D357 D51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3"/>
  <sheetViews>
    <sheetView workbookViewId="0">
      <selection activeCell="F11" sqref="F11"/>
    </sheetView>
  </sheetViews>
  <sheetFormatPr defaultColWidth="9" defaultRowHeight="13.5"/>
  <cols>
    <col min="1" max="1" width="33.875" customWidth="1"/>
    <col min="2" max="2" width="14" customWidth="1"/>
    <col min="3" max="3" width="14.125" customWidth="1"/>
    <col min="4" max="4" width="21.25" customWidth="1"/>
  </cols>
  <sheetData>
    <row r="1" spans="1:6" ht="18.75">
      <c r="A1" s="50" t="s">
        <v>2550</v>
      </c>
      <c r="B1" s="51"/>
      <c r="C1" s="52"/>
    </row>
    <row r="2" spans="1:6" ht="25.5">
      <c r="A2" s="341" t="s">
        <v>2563</v>
      </c>
      <c r="B2" s="341"/>
      <c r="C2" s="341"/>
      <c r="D2" s="341"/>
    </row>
    <row r="3" spans="1:6" ht="39" customHeight="1">
      <c r="A3" s="342" t="s">
        <v>2552</v>
      </c>
      <c r="B3" s="342"/>
      <c r="C3" s="342"/>
      <c r="D3" s="53" t="s">
        <v>2294</v>
      </c>
    </row>
    <row r="4" spans="1:6" ht="30" customHeight="1">
      <c r="A4" s="54" t="s">
        <v>2520</v>
      </c>
      <c r="B4" s="31" t="s">
        <v>22</v>
      </c>
      <c r="C4" s="31" t="s">
        <v>9</v>
      </c>
      <c r="D4" s="32" t="s">
        <v>2553</v>
      </c>
    </row>
    <row r="5" spans="1:6" ht="30" customHeight="1">
      <c r="A5" s="55" t="s">
        <v>2522</v>
      </c>
      <c r="B5" s="56">
        <f>B12+B14+B16</f>
        <v>6028</v>
      </c>
      <c r="C5" s="56">
        <f>C12+C14+C16</f>
        <v>20217</v>
      </c>
      <c r="D5" s="57">
        <f>C5/B5</f>
        <v>3.3538487060384901</v>
      </c>
    </row>
    <row r="6" spans="1:6" ht="30" customHeight="1">
      <c r="A6" s="58" t="s">
        <v>2554</v>
      </c>
      <c r="B6" s="56"/>
      <c r="C6" s="56"/>
      <c r="D6" s="57"/>
    </row>
    <row r="7" spans="1:6" ht="30" customHeight="1">
      <c r="A7" s="58" t="s">
        <v>2537</v>
      </c>
      <c r="B7" s="56"/>
      <c r="C7" s="56"/>
      <c r="D7" s="57"/>
    </row>
    <row r="8" spans="1:6" ht="30" customHeight="1">
      <c r="A8" s="59" t="s">
        <v>2555</v>
      </c>
      <c r="B8" s="56"/>
      <c r="C8" s="56"/>
      <c r="D8" s="57"/>
    </row>
    <row r="9" spans="1:6" ht="30" customHeight="1">
      <c r="A9" s="59" t="s">
        <v>2556</v>
      </c>
      <c r="B9" s="56"/>
      <c r="C9" s="56"/>
      <c r="D9" s="57"/>
    </row>
    <row r="10" spans="1:6" ht="30" customHeight="1">
      <c r="A10" s="59" t="s">
        <v>2557</v>
      </c>
      <c r="B10" s="56"/>
      <c r="C10" s="56"/>
      <c r="D10" s="57"/>
    </row>
    <row r="11" spans="1:6" ht="30" customHeight="1">
      <c r="A11" s="59" t="s">
        <v>2558</v>
      </c>
      <c r="B11" s="56"/>
      <c r="C11" s="56"/>
      <c r="D11" s="57"/>
      <c r="F11" s="45"/>
    </row>
    <row r="12" spans="1:6" ht="30" customHeight="1">
      <c r="A12" s="59" t="s">
        <v>2559</v>
      </c>
      <c r="B12" s="56">
        <v>205</v>
      </c>
      <c r="C12" s="56">
        <v>217</v>
      </c>
      <c r="D12" s="57"/>
    </row>
    <row r="13" spans="1:6" ht="30" customHeight="1">
      <c r="A13" s="59" t="s">
        <v>2560</v>
      </c>
      <c r="B13" s="56">
        <v>205</v>
      </c>
      <c r="C13" s="56">
        <v>217</v>
      </c>
      <c r="D13" s="57"/>
    </row>
    <row r="14" spans="1:6" ht="30" customHeight="1">
      <c r="A14" s="60" t="s">
        <v>2561</v>
      </c>
      <c r="B14" s="31">
        <v>5256</v>
      </c>
      <c r="C14" s="31">
        <v>20000</v>
      </c>
      <c r="D14" s="57">
        <f t="shared" ref="D14:D16" si="0">C14/B14</f>
        <v>3.8051750380517499</v>
      </c>
    </row>
    <row r="15" spans="1:6" ht="30" customHeight="1">
      <c r="A15" s="60" t="s">
        <v>2532</v>
      </c>
      <c r="B15" s="61">
        <v>5256</v>
      </c>
      <c r="C15" s="61">
        <v>20000</v>
      </c>
      <c r="D15" s="57">
        <f t="shared" si="0"/>
        <v>3.8051750380517499</v>
      </c>
    </row>
    <row r="16" spans="1:6" ht="30" customHeight="1">
      <c r="A16" s="60" t="s">
        <v>2562</v>
      </c>
      <c r="B16" s="62">
        <v>567</v>
      </c>
      <c r="C16" s="63"/>
      <c r="D16" s="64">
        <f t="shared" si="0"/>
        <v>0</v>
      </c>
    </row>
    <row r="17" spans="1:4" ht="30" customHeight="1">
      <c r="A17" s="65"/>
      <c r="B17" s="66"/>
      <c r="C17" s="63"/>
      <c r="D17" s="32"/>
    </row>
    <row r="18" spans="1:4" ht="30" customHeight="1">
      <c r="A18" s="67"/>
      <c r="B18" s="68"/>
      <c r="C18" s="63"/>
      <c r="D18" s="32"/>
    </row>
    <row r="19" spans="1:4" ht="30" customHeight="1">
      <c r="A19" s="69"/>
      <c r="B19" s="68"/>
      <c r="C19" s="63"/>
      <c r="D19" s="32"/>
    </row>
    <row r="20" spans="1:4" ht="30" customHeight="1">
      <c r="A20" s="69"/>
      <c r="B20" s="67"/>
      <c r="C20" s="63"/>
      <c r="D20" s="32"/>
    </row>
    <row r="21" spans="1:4" ht="30" customHeight="1">
      <c r="A21" s="69"/>
      <c r="B21" s="67"/>
      <c r="C21" s="63"/>
      <c r="D21" s="32"/>
    </row>
    <row r="22" spans="1:4" ht="30" customHeight="1">
      <c r="A22" s="69"/>
      <c r="B22" s="70"/>
      <c r="C22" s="71"/>
      <c r="D22" s="32"/>
    </row>
    <row r="23" spans="1:4" ht="30" customHeight="1">
      <c r="A23" s="69"/>
      <c r="B23" s="70"/>
      <c r="C23" s="71"/>
      <c r="D23" s="32"/>
    </row>
  </sheetData>
  <mergeCells count="2">
    <mergeCell ref="A2:D2"/>
    <mergeCell ref="A3:C3"/>
  </mergeCells>
  <phoneticPr fontId="189" type="noConversion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1"/>
  <sheetViews>
    <sheetView workbookViewId="0">
      <selection activeCell="L21" sqref="L21"/>
    </sheetView>
  </sheetViews>
  <sheetFormatPr defaultColWidth="9" defaultRowHeight="13.5"/>
  <cols>
    <col min="1" max="1" width="35.25" customWidth="1"/>
    <col min="2" max="2" width="31.875" customWidth="1"/>
  </cols>
  <sheetData>
    <row r="1" spans="1:3" ht="29.25" customHeight="1">
      <c r="A1" s="37" t="s">
        <v>2564</v>
      </c>
    </row>
    <row r="2" spans="1:3" ht="22.5">
      <c r="A2" s="349" t="s">
        <v>2565</v>
      </c>
      <c r="B2" s="350"/>
    </row>
    <row r="3" spans="1:3" ht="42" customHeight="1">
      <c r="A3" s="38"/>
      <c r="B3" s="39" t="s">
        <v>2566</v>
      </c>
    </row>
    <row r="4" spans="1:3" ht="35.1" customHeight="1">
      <c r="A4" s="40" t="s">
        <v>3</v>
      </c>
      <c r="B4" s="41" t="s">
        <v>2567</v>
      </c>
    </row>
    <row r="5" spans="1:3" ht="35.1" customHeight="1">
      <c r="A5" s="33" t="s">
        <v>2568</v>
      </c>
      <c r="B5" s="42">
        <f>SUM(B6:B9)</f>
        <v>97425</v>
      </c>
    </row>
    <row r="6" spans="1:3" ht="35.1" customHeight="1">
      <c r="A6" s="43" t="s">
        <v>2569</v>
      </c>
      <c r="B6" s="44">
        <v>23807</v>
      </c>
      <c r="C6" s="45"/>
    </row>
    <row r="7" spans="1:3" ht="35.1" customHeight="1">
      <c r="A7" s="43" t="s">
        <v>2570</v>
      </c>
      <c r="B7" s="44">
        <v>59044</v>
      </c>
    </row>
    <row r="8" spans="1:3" ht="35.1" customHeight="1">
      <c r="A8" s="46" t="s">
        <v>2571</v>
      </c>
      <c r="B8" s="44">
        <v>14574</v>
      </c>
    </row>
    <row r="9" spans="1:3" ht="35.1" customHeight="1">
      <c r="A9" s="47"/>
      <c r="B9" s="44"/>
    </row>
    <row r="10" spans="1:3" ht="35.1" customHeight="1">
      <c r="A10" s="48"/>
      <c r="B10" s="44"/>
    </row>
    <row r="11" spans="1:3" ht="35.1" customHeight="1">
      <c r="A11" s="49"/>
      <c r="B11" s="44"/>
    </row>
  </sheetData>
  <mergeCells count="1">
    <mergeCell ref="A2:B2"/>
  </mergeCells>
  <phoneticPr fontId="189" type="noConversion"/>
  <pageMargins left="1.1023622047244099" right="0.70866141732283505" top="0.74803149606299202" bottom="0.74803149606299202" header="0.31496062992126" footer="0.31496062992126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8"/>
  <sheetViews>
    <sheetView workbookViewId="0">
      <selection activeCell="D6" sqref="D6"/>
    </sheetView>
  </sheetViews>
  <sheetFormatPr defaultColWidth="9" defaultRowHeight="13.5"/>
  <cols>
    <col min="1" max="1" width="43" customWidth="1"/>
    <col min="2" max="2" width="16.125" style="25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spans="1:4" ht="18.75">
      <c r="A1" s="26" t="s">
        <v>2572</v>
      </c>
      <c r="B1" s="27"/>
      <c r="C1" s="27"/>
    </row>
    <row r="2" spans="1:4" ht="27" customHeight="1">
      <c r="A2" s="351" t="s">
        <v>2573</v>
      </c>
      <c r="B2" s="351"/>
      <c r="C2" s="351"/>
      <c r="D2" s="351"/>
    </row>
    <row r="3" spans="1:4" ht="22.5" customHeight="1">
      <c r="A3" s="28"/>
      <c r="B3" s="28"/>
      <c r="C3" s="28"/>
      <c r="D3" s="29" t="s">
        <v>2</v>
      </c>
    </row>
    <row r="4" spans="1:4" ht="24.95" customHeight="1">
      <c r="A4" s="30" t="s">
        <v>2338</v>
      </c>
      <c r="B4" s="31" t="s">
        <v>2574</v>
      </c>
      <c r="C4" s="31" t="s">
        <v>2575</v>
      </c>
      <c r="D4" s="32" t="s">
        <v>2553</v>
      </c>
    </row>
    <row r="5" spans="1:4" ht="24.95" customHeight="1">
      <c r="A5" s="33" t="s">
        <v>2576</v>
      </c>
      <c r="B5" s="34">
        <f>B6+B7+B8</f>
        <v>79043</v>
      </c>
      <c r="C5" s="34">
        <f>C6+C7+C8</f>
        <v>86301</v>
      </c>
      <c r="D5" s="35">
        <f>C5/B5*100</f>
        <v>109.18234378755901</v>
      </c>
    </row>
    <row r="6" spans="1:4" ht="24.95" customHeight="1">
      <c r="A6" s="36" t="s">
        <v>2577</v>
      </c>
      <c r="B6" s="34">
        <v>10902</v>
      </c>
      <c r="C6" s="34">
        <v>17456</v>
      </c>
      <c r="D6" s="35">
        <f>C6/B6*100</f>
        <v>160.117409649606</v>
      </c>
    </row>
    <row r="7" spans="1:4" ht="24.95" customHeight="1">
      <c r="A7" s="36" t="s">
        <v>2578</v>
      </c>
      <c r="B7" s="34">
        <v>54003</v>
      </c>
      <c r="C7" s="34">
        <v>55821</v>
      </c>
      <c r="D7" s="35">
        <f>C7/B7*100</f>
        <v>103.36647964002</v>
      </c>
    </row>
    <row r="8" spans="1:4" ht="24.95" customHeight="1">
      <c r="A8" s="33" t="s">
        <v>2579</v>
      </c>
      <c r="B8" s="34">
        <v>14138</v>
      </c>
      <c r="C8" s="34">
        <v>13024</v>
      </c>
      <c r="D8" s="35">
        <f>C8/B8*100</f>
        <v>92.120526241335398</v>
      </c>
    </row>
  </sheetData>
  <mergeCells count="1">
    <mergeCell ref="A2:D2"/>
  </mergeCells>
  <phoneticPr fontId="189" type="noConversion"/>
  <pageMargins left="0.70866141732283505" right="0.31496062992126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84"/>
  <sheetViews>
    <sheetView zoomScale="83" zoomScaleNormal="83" workbookViewId="0">
      <pane xSplit="1" ySplit="4" topLeftCell="B5" activePane="bottomRight" state="frozen"/>
      <selection pane="topRight"/>
      <selection pane="bottomLeft"/>
      <selection pane="bottomRight" activeCell="H12" sqref="H12"/>
    </sheetView>
  </sheetViews>
  <sheetFormatPr defaultColWidth="9" defaultRowHeight="13.5"/>
  <cols>
    <col min="1" max="1" width="9" style="247"/>
    <col min="2" max="2" width="49" style="246" customWidth="1"/>
    <col min="3" max="3" width="12.75" style="246" customWidth="1"/>
    <col min="4" max="4" width="12.75" style="248" customWidth="1"/>
    <col min="5" max="5" width="12.75" style="246" customWidth="1"/>
    <col min="6" max="6" width="8.625" style="246" customWidth="1"/>
    <col min="7" max="7" width="10.5" style="246" customWidth="1"/>
    <col min="8" max="16384" width="9" style="246"/>
  </cols>
  <sheetData>
    <row r="1" spans="1:7" s="244" customFormat="1" ht="14.25">
      <c r="A1" s="249" t="s">
        <v>2289</v>
      </c>
      <c r="B1" s="246"/>
      <c r="C1" s="246"/>
      <c r="D1" s="248"/>
      <c r="E1" s="246"/>
      <c r="F1" s="250" t="s">
        <v>18</v>
      </c>
      <c r="G1" s="250"/>
    </row>
    <row r="2" spans="1:7" s="245" customFormat="1" ht="22.5">
      <c r="A2" s="24" t="s">
        <v>2290</v>
      </c>
      <c r="B2" s="24"/>
      <c r="C2" s="24"/>
      <c r="D2" s="19"/>
      <c r="E2" s="24"/>
      <c r="F2" s="24"/>
      <c r="G2" s="24"/>
    </row>
    <row r="3" spans="1:7" s="244" customFormat="1" ht="14.25">
      <c r="A3" s="247"/>
      <c r="B3" s="246"/>
      <c r="C3" s="246"/>
      <c r="D3" s="248"/>
      <c r="E3" s="246"/>
      <c r="F3" s="246"/>
      <c r="G3" s="250" t="s">
        <v>2</v>
      </c>
    </row>
    <row r="4" spans="1:7" s="244" customFormat="1" ht="23.1" customHeight="1">
      <c r="A4" s="20" t="s">
        <v>20</v>
      </c>
      <c r="B4" s="12"/>
      <c r="C4" s="3" t="s">
        <v>21</v>
      </c>
      <c r="D4" s="3" t="s">
        <v>22</v>
      </c>
      <c r="E4" s="4" t="s">
        <v>9</v>
      </c>
      <c r="F4" s="4"/>
      <c r="G4" s="4"/>
    </row>
    <row r="5" spans="1:7" s="244" customFormat="1" ht="38.1" customHeight="1">
      <c r="A5" s="252" t="s">
        <v>23</v>
      </c>
      <c r="B5" s="253" t="s">
        <v>24</v>
      </c>
      <c r="C5" s="23"/>
      <c r="D5" s="23"/>
      <c r="E5" s="251" t="s">
        <v>25</v>
      </c>
      <c r="F5" s="254" t="s">
        <v>26</v>
      </c>
      <c r="G5" s="254" t="s">
        <v>27</v>
      </c>
    </row>
    <row r="6" spans="1:7" s="244" customFormat="1" ht="14.25">
      <c r="A6" s="255" t="s">
        <v>28</v>
      </c>
      <c r="B6" s="256" t="s">
        <v>29</v>
      </c>
      <c r="C6" s="257">
        <f>SUM(C7,C19,C28,C39,C50,C61,C72,C80,C89,C102,C111,C122,C134,C141,C149,C155,C162,C169,C176,C183,C190,C198,C204,C210,C217,C238)</f>
        <v>39653</v>
      </c>
      <c r="D6" s="257">
        <f>D7+D19+D28+D39+D50+D61+D72+D80+D89+D102+D111+D122+D134+D141+D149+D155+D162+D169+D176+D183+D190+D198+D204+D210+D217+D232+D238</f>
        <v>38654</v>
      </c>
      <c r="E6" s="257">
        <f>E7+E19+E28+E39+E50+E61+E72+E80+E89+E102+E111+E122+E134+E141+E149+E155+E162+E169+E176+E183+E190+E198+E204+E210+E217+E232+E238</f>
        <v>29584.04</v>
      </c>
      <c r="F6" s="257">
        <f t="shared" ref="F6:F69" si="0">IF(C6=0,"",ROUND(E6/C6*100,1))</f>
        <v>74.599999999999994</v>
      </c>
      <c r="G6" s="257">
        <f t="shared" ref="G6:G69" si="1">IF(D6=0,"",ROUND(E6/D6*100,1))</f>
        <v>76.5</v>
      </c>
    </row>
    <row r="7" spans="1:7" s="244" customFormat="1" ht="14.25">
      <c r="A7" s="258" t="s">
        <v>30</v>
      </c>
      <c r="B7" s="259" t="s">
        <v>31</v>
      </c>
      <c r="C7" s="260">
        <f>SUM(C8:C18)</f>
        <v>597</v>
      </c>
      <c r="D7" s="260">
        <f>SUM(D8:D18)</f>
        <v>460</v>
      </c>
      <c r="E7" s="260">
        <v>983.45</v>
      </c>
      <c r="F7" s="257">
        <f t="shared" si="0"/>
        <v>164.7</v>
      </c>
      <c r="G7" s="257">
        <f t="shared" si="1"/>
        <v>213.8</v>
      </c>
    </row>
    <row r="8" spans="1:7" s="244" customFormat="1" ht="14.25">
      <c r="A8" s="261" t="s">
        <v>32</v>
      </c>
      <c r="B8" s="262" t="s">
        <v>33</v>
      </c>
      <c r="C8" s="263">
        <v>300</v>
      </c>
      <c r="D8" s="263">
        <v>310</v>
      </c>
      <c r="E8" s="263">
        <v>502</v>
      </c>
      <c r="F8" s="257">
        <f t="shared" si="0"/>
        <v>167.3</v>
      </c>
      <c r="G8" s="257">
        <f t="shared" si="1"/>
        <v>161.9</v>
      </c>
    </row>
    <row r="9" spans="1:7" s="244" customFormat="1" ht="14.25">
      <c r="A9" s="261" t="s">
        <v>34</v>
      </c>
      <c r="B9" s="262" t="s">
        <v>35</v>
      </c>
      <c r="C9" s="263">
        <v>163</v>
      </c>
      <c r="D9" s="263">
        <v>150</v>
      </c>
      <c r="E9" s="263">
        <v>296</v>
      </c>
      <c r="F9" s="257">
        <f t="shared" si="0"/>
        <v>181.6</v>
      </c>
      <c r="G9" s="257">
        <f t="shared" si="1"/>
        <v>197.3</v>
      </c>
    </row>
    <row r="10" spans="1:7" s="244" customFormat="1" ht="14.25">
      <c r="A10" s="261" t="s">
        <v>36</v>
      </c>
      <c r="B10" s="264" t="s">
        <v>37</v>
      </c>
      <c r="C10" s="263"/>
      <c r="D10" s="263"/>
      <c r="E10" s="263">
        <v>26</v>
      </c>
      <c r="F10" s="257" t="str">
        <f t="shared" si="0"/>
        <v/>
      </c>
      <c r="G10" s="257" t="str">
        <f t="shared" si="1"/>
        <v/>
      </c>
    </row>
    <row r="11" spans="1:7" s="244" customFormat="1" ht="14.25">
      <c r="A11" s="261" t="s">
        <v>38</v>
      </c>
      <c r="B11" s="264" t="s">
        <v>39</v>
      </c>
      <c r="C11" s="263">
        <v>56</v>
      </c>
      <c r="D11" s="263"/>
      <c r="E11" s="263">
        <v>60</v>
      </c>
      <c r="F11" s="257">
        <f t="shared" si="0"/>
        <v>107.1</v>
      </c>
      <c r="G11" s="257" t="str">
        <f t="shared" si="1"/>
        <v/>
      </c>
    </row>
    <row r="12" spans="1:7" s="244" customFormat="1" ht="14.25">
      <c r="A12" s="261" t="s">
        <v>40</v>
      </c>
      <c r="B12" s="264" t="s">
        <v>41</v>
      </c>
      <c r="C12" s="263"/>
      <c r="D12" s="263"/>
      <c r="E12" s="263"/>
      <c r="F12" s="257" t="str">
        <f t="shared" si="0"/>
        <v/>
      </c>
      <c r="G12" s="257" t="str">
        <f t="shared" si="1"/>
        <v/>
      </c>
    </row>
    <row r="13" spans="1:7" s="244" customFormat="1" ht="14.25">
      <c r="A13" s="261" t="s">
        <v>42</v>
      </c>
      <c r="B13" s="265" t="s">
        <v>43</v>
      </c>
      <c r="C13" s="263"/>
      <c r="D13" s="263"/>
      <c r="E13" s="263"/>
      <c r="F13" s="257" t="str">
        <f t="shared" si="0"/>
        <v/>
      </c>
      <c r="G13" s="257" t="str">
        <f t="shared" si="1"/>
        <v/>
      </c>
    </row>
    <row r="14" spans="1:7" s="244" customFormat="1" ht="14.25">
      <c r="A14" s="261" t="s">
        <v>44</v>
      </c>
      <c r="B14" s="265" t="s">
        <v>45</v>
      </c>
      <c r="C14" s="263"/>
      <c r="D14" s="263"/>
      <c r="E14" s="263"/>
      <c r="F14" s="257" t="str">
        <f t="shared" si="0"/>
        <v/>
      </c>
      <c r="G14" s="257" t="str">
        <f t="shared" si="1"/>
        <v/>
      </c>
    </row>
    <row r="15" spans="1:7" s="244" customFormat="1" ht="14.25">
      <c r="A15" s="261" t="s">
        <v>46</v>
      </c>
      <c r="B15" s="265" t="s">
        <v>47</v>
      </c>
      <c r="C15" s="263"/>
      <c r="D15" s="263"/>
      <c r="E15" s="263"/>
      <c r="F15" s="257" t="str">
        <f t="shared" si="0"/>
        <v/>
      </c>
      <c r="G15" s="257" t="str">
        <f t="shared" si="1"/>
        <v/>
      </c>
    </row>
    <row r="16" spans="1:7" s="244" customFormat="1" ht="14.25">
      <c r="A16" s="261" t="s">
        <v>48</v>
      </c>
      <c r="B16" s="265" t="s">
        <v>49</v>
      </c>
      <c r="C16" s="263"/>
      <c r="D16" s="263"/>
      <c r="E16" s="263">
        <v>10</v>
      </c>
      <c r="F16" s="257" t="str">
        <f t="shared" si="0"/>
        <v/>
      </c>
      <c r="G16" s="257" t="str">
        <f t="shared" si="1"/>
        <v/>
      </c>
    </row>
    <row r="17" spans="1:7" s="244" customFormat="1" ht="14.25">
      <c r="A17" s="261" t="s">
        <v>50</v>
      </c>
      <c r="B17" s="265" t="s">
        <v>51</v>
      </c>
      <c r="C17" s="263"/>
      <c r="D17" s="263"/>
      <c r="E17" s="263"/>
      <c r="F17" s="257" t="str">
        <f t="shared" si="0"/>
        <v/>
      </c>
      <c r="G17" s="257" t="str">
        <f t="shared" si="1"/>
        <v/>
      </c>
    </row>
    <row r="18" spans="1:7" s="244" customFormat="1" ht="14.25">
      <c r="A18" s="261" t="s">
        <v>52</v>
      </c>
      <c r="B18" s="265" t="s">
        <v>53</v>
      </c>
      <c r="C18" s="263">
        <v>78</v>
      </c>
      <c r="D18" s="263"/>
      <c r="E18" s="263">
        <v>89</v>
      </c>
      <c r="F18" s="257">
        <f t="shared" si="0"/>
        <v>114.1</v>
      </c>
      <c r="G18" s="257" t="str">
        <f t="shared" si="1"/>
        <v/>
      </c>
    </row>
    <row r="19" spans="1:7" s="244" customFormat="1" ht="14.25">
      <c r="A19" s="258" t="s">
        <v>54</v>
      </c>
      <c r="B19" s="259" t="s">
        <v>55</v>
      </c>
      <c r="C19" s="260">
        <f>SUM(C20:C27)</f>
        <v>276</v>
      </c>
      <c r="D19" s="260">
        <v>165</v>
      </c>
      <c r="E19" s="260">
        <v>458.81</v>
      </c>
      <c r="F19" s="257">
        <f t="shared" si="0"/>
        <v>166.2</v>
      </c>
      <c r="G19" s="257">
        <f t="shared" si="1"/>
        <v>278.10000000000002</v>
      </c>
    </row>
    <row r="20" spans="1:7" s="244" customFormat="1" ht="14.25">
      <c r="A20" s="261" t="s">
        <v>56</v>
      </c>
      <c r="B20" s="262" t="s">
        <v>33</v>
      </c>
      <c r="C20" s="263">
        <v>185</v>
      </c>
      <c r="D20" s="263">
        <v>65</v>
      </c>
      <c r="E20" s="263">
        <v>302</v>
      </c>
      <c r="F20" s="257">
        <f t="shared" si="0"/>
        <v>163.19999999999999</v>
      </c>
      <c r="G20" s="257">
        <f t="shared" si="1"/>
        <v>464.6</v>
      </c>
    </row>
    <row r="21" spans="1:7" s="244" customFormat="1" ht="14.25">
      <c r="A21" s="261" t="s">
        <v>57</v>
      </c>
      <c r="B21" s="262" t="s">
        <v>35</v>
      </c>
      <c r="C21" s="263">
        <v>56</v>
      </c>
      <c r="D21" s="263">
        <v>60</v>
      </c>
      <c r="E21" s="263">
        <v>60</v>
      </c>
      <c r="F21" s="257">
        <f t="shared" si="0"/>
        <v>107.1</v>
      </c>
      <c r="G21" s="257">
        <f t="shared" si="1"/>
        <v>100</v>
      </c>
    </row>
    <row r="22" spans="1:7" s="244" customFormat="1" ht="14.25">
      <c r="A22" s="261" t="s">
        <v>58</v>
      </c>
      <c r="B22" s="264" t="s">
        <v>37</v>
      </c>
      <c r="C22" s="263"/>
      <c r="D22" s="263"/>
      <c r="E22" s="263"/>
      <c r="F22" s="257" t="str">
        <f t="shared" si="0"/>
        <v/>
      </c>
      <c r="G22" s="257" t="str">
        <f t="shared" si="1"/>
        <v/>
      </c>
    </row>
    <row r="23" spans="1:7" s="244" customFormat="1" ht="14.25">
      <c r="A23" s="261" t="s">
        <v>59</v>
      </c>
      <c r="B23" s="264" t="s">
        <v>60</v>
      </c>
      <c r="C23" s="263">
        <v>15</v>
      </c>
      <c r="D23" s="263">
        <v>30</v>
      </c>
      <c r="E23" s="263">
        <v>16</v>
      </c>
      <c r="F23" s="257">
        <f t="shared" si="0"/>
        <v>106.7</v>
      </c>
      <c r="G23" s="257">
        <f t="shared" si="1"/>
        <v>53.3</v>
      </c>
    </row>
    <row r="24" spans="1:7" s="244" customFormat="1" ht="14.25">
      <c r="A24" s="261" t="s">
        <v>61</v>
      </c>
      <c r="B24" s="264" t="s">
        <v>62</v>
      </c>
      <c r="C24" s="263"/>
      <c r="D24" s="263"/>
      <c r="E24" s="263"/>
      <c r="F24" s="257" t="str">
        <f t="shared" si="0"/>
        <v/>
      </c>
      <c r="G24" s="257" t="str">
        <f t="shared" si="1"/>
        <v/>
      </c>
    </row>
    <row r="25" spans="1:7" s="244" customFormat="1" ht="14.25">
      <c r="A25" s="261" t="s">
        <v>63</v>
      </c>
      <c r="B25" s="264" t="s">
        <v>64</v>
      </c>
      <c r="C25" s="263"/>
      <c r="D25" s="263"/>
      <c r="E25" s="263"/>
      <c r="F25" s="257" t="str">
        <f t="shared" si="0"/>
        <v/>
      </c>
      <c r="G25" s="257" t="str">
        <f t="shared" si="1"/>
        <v/>
      </c>
    </row>
    <row r="26" spans="1:7" s="244" customFormat="1" ht="14.25">
      <c r="A26" s="261" t="s">
        <v>65</v>
      </c>
      <c r="B26" s="264" t="s">
        <v>51</v>
      </c>
      <c r="C26" s="263">
        <v>20</v>
      </c>
      <c r="D26" s="263">
        <v>10</v>
      </c>
      <c r="E26" s="263">
        <v>22</v>
      </c>
      <c r="F26" s="257">
        <f t="shared" si="0"/>
        <v>110</v>
      </c>
      <c r="G26" s="257">
        <f t="shared" si="1"/>
        <v>220</v>
      </c>
    </row>
    <row r="27" spans="1:7" s="244" customFormat="1" ht="14.25">
      <c r="A27" s="261" t="s">
        <v>66</v>
      </c>
      <c r="B27" s="264" t="s">
        <v>67</v>
      </c>
      <c r="C27" s="263"/>
      <c r="D27" s="263"/>
      <c r="E27" s="263">
        <v>59</v>
      </c>
      <c r="F27" s="257" t="str">
        <f t="shared" si="0"/>
        <v/>
      </c>
      <c r="G27" s="257" t="str">
        <f t="shared" si="1"/>
        <v/>
      </c>
    </row>
    <row r="28" spans="1:7" s="244" customFormat="1" ht="14.25">
      <c r="A28" s="258" t="s">
        <v>68</v>
      </c>
      <c r="B28" s="259" t="s">
        <v>69</v>
      </c>
      <c r="C28" s="260">
        <f>SUM(C29:C38)</f>
        <v>17101</v>
      </c>
      <c r="D28" s="260">
        <f>SUM(D29:D38)</f>
        <v>14588</v>
      </c>
      <c r="E28" s="260">
        <v>3136.45</v>
      </c>
      <c r="F28" s="257">
        <f t="shared" si="0"/>
        <v>18.3</v>
      </c>
      <c r="G28" s="257">
        <f t="shared" si="1"/>
        <v>21.5</v>
      </c>
    </row>
    <row r="29" spans="1:7" s="244" customFormat="1" ht="14.25">
      <c r="A29" s="261" t="s">
        <v>70</v>
      </c>
      <c r="B29" s="262" t="s">
        <v>33</v>
      </c>
      <c r="C29" s="263">
        <v>5799</v>
      </c>
      <c r="D29" s="263">
        <v>5120</v>
      </c>
      <c r="E29" s="263">
        <v>2047</v>
      </c>
      <c r="F29" s="257">
        <f t="shared" si="0"/>
        <v>35.299999999999997</v>
      </c>
      <c r="G29" s="257">
        <f t="shared" si="1"/>
        <v>40</v>
      </c>
    </row>
    <row r="30" spans="1:7" s="244" customFormat="1" ht="14.25">
      <c r="A30" s="261" t="s">
        <v>71</v>
      </c>
      <c r="B30" s="262" t="s">
        <v>35</v>
      </c>
      <c r="C30" s="263">
        <v>3443</v>
      </c>
      <c r="D30" s="263">
        <v>3002</v>
      </c>
      <c r="E30" s="263">
        <v>526</v>
      </c>
      <c r="F30" s="257">
        <f t="shared" si="0"/>
        <v>15.3</v>
      </c>
      <c r="G30" s="257">
        <f t="shared" si="1"/>
        <v>17.5</v>
      </c>
    </row>
    <row r="31" spans="1:7" s="244" customFormat="1" ht="14.25">
      <c r="A31" s="261" t="s">
        <v>72</v>
      </c>
      <c r="B31" s="264" t="s">
        <v>37</v>
      </c>
      <c r="C31" s="263">
        <v>3596</v>
      </c>
      <c r="D31" s="263">
        <v>2650</v>
      </c>
      <c r="E31" s="263"/>
      <c r="F31" s="257">
        <f t="shared" si="0"/>
        <v>0</v>
      </c>
      <c r="G31" s="257">
        <f t="shared" si="1"/>
        <v>0</v>
      </c>
    </row>
    <row r="32" spans="1:7" s="244" customFormat="1" ht="14.25">
      <c r="A32" s="261" t="s">
        <v>73</v>
      </c>
      <c r="B32" s="264" t="s">
        <v>74</v>
      </c>
      <c r="C32" s="263"/>
      <c r="D32" s="263"/>
      <c r="E32" s="263"/>
      <c r="F32" s="257" t="str">
        <f t="shared" si="0"/>
        <v/>
      </c>
      <c r="G32" s="257" t="str">
        <f t="shared" si="1"/>
        <v/>
      </c>
    </row>
    <row r="33" spans="1:7" s="244" customFormat="1" ht="14.25">
      <c r="A33" s="261" t="s">
        <v>75</v>
      </c>
      <c r="B33" s="264" t="s">
        <v>76</v>
      </c>
      <c r="C33" s="263">
        <v>40</v>
      </c>
      <c r="D33" s="263"/>
      <c r="E33" s="263"/>
      <c r="F33" s="257">
        <f t="shared" si="0"/>
        <v>0</v>
      </c>
      <c r="G33" s="257" t="str">
        <f t="shared" si="1"/>
        <v/>
      </c>
    </row>
    <row r="34" spans="1:7" s="244" customFormat="1" ht="14.25">
      <c r="A34" s="261" t="s">
        <v>77</v>
      </c>
      <c r="B34" s="266" t="s">
        <v>78</v>
      </c>
      <c r="C34" s="263">
        <v>654</v>
      </c>
      <c r="D34" s="263">
        <v>502</v>
      </c>
      <c r="E34" s="263"/>
      <c r="F34" s="257">
        <f t="shared" si="0"/>
        <v>0</v>
      </c>
      <c r="G34" s="257">
        <f t="shared" si="1"/>
        <v>0</v>
      </c>
    </row>
    <row r="35" spans="1:7" s="244" customFormat="1" ht="14.25">
      <c r="A35" s="261" t="s">
        <v>79</v>
      </c>
      <c r="B35" s="262" t="s">
        <v>80</v>
      </c>
      <c r="C35" s="263">
        <v>2223</v>
      </c>
      <c r="D35" s="263">
        <v>2050</v>
      </c>
      <c r="E35" s="263">
        <v>229</v>
      </c>
      <c r="F35" s="257">
        <f t="shared" si="0"/>
        <v>10.3</v>
      </c>
      <c r="G35" s="257">
        <f t="shared" si="1"/>
        <v>11.2</v>
      </c>
    </row>
    <row r="36" spans="1:7" s="244" customFormat="1" ht="14.25">
      <c r="A36" s="261" t="s">
        <v>81</v>
      </c>
      <c r="B36" s="264" t="s">
        <v>82</v>
      </c>
      <c r="C36" s="263"/>
      <c r="D36" s="263"/>
      <c r="E36" s="263"/>
      <c r="F36" s="257" t="str">
        <f t="shared" si="0"/>
        <v/>
      </c>
      <c r="G36" s="257" t="str">
        <f t="shared" si="1"/>
        <v/>
      </c>
    </row>
    <row r="37" spans="1:7" s="244" customFormat="1" ht="14.25">
      <c r="A37" s="261" t="s">
        <v>83</v>
      </c>
      <c r="B37" s="264" t="s">
        <v>51</v>
      </c>
      <c r="C37" s="263">
        <v>360</v>
      </c>
      <c r="D37" s="263">
        <v>396</v>
      </c>
      <c r="E37" s="263">
        <v>334</v>
      </c>
      <c r="F37" s="257">
        <f t="shared" si="0"/>
        <v>92.8</v>
      </c>
      <c r="G37" s="257">
        <f t="shared" si="1"/>
        <v>84.3</v>
      </c>
    </row>
    <row r="38" spans="1:7" s="244" customFormat="1" ht="14.25">
      <c r="A38" s="261" t="s">
        <v>84</v>
      </c>
      <c r="B38" s="264" t="s">
        <v>85</v>
      </c>
      <c r="C38" s="263">
        <v>986</v>
      </c>
      <c r="D38" s="263">
        <v>868</v>
      </c>
      <c r="E38" s="263"/>
      <c r="F38" s="257">
        <f t="shared" si="0"/>
        <v>0</v>
      </c>
      <c r="G38" s="257">
        <f t="shared" si="1"/>
        <v>0</v>
      </c>
    </row>
    <row r="39" spans="1:7" s="244" customFormat="1" ht="14.25">
      <c r="A39" s="258" t="s">
        <v>86</v>
      </c>
      <c r="B39" s="259" t="s">
        <v>87</v>
      </c>
      <c r="C39" s="260">
        <f>SUM(C40:C49)</f>
        <v>1495</v>
      </c>
      <c r="D39" s="260">
        <f>SUM(D40:D49)</f>
        <v>8785</v>
      </c>
      <c r="E39" s="260">
        <v>1171</v>
      </c>
      <c r="F39" s="257">
        <f t="shared" si="0"/>
        <v>78.3</v>
      </c>
      <c r="G39" s="257">
        <f t="shared" si="1"/>
        <v>13.3</v>
      </c>
    </row>
    <row r="40" spans="1:7" s="244" customFormat="1" ht="14.25">
      <c r="A40" s="261" t="s">
        <v>88</v>
      </c>
      <c r="B40" s="262" t="s">
        <v>33</v>
      </c>
      <c r="C40" s="263">
        <v>785</v>
      </c>
      <c r="D40" s="263">
        <v>5114</v>
      </c>
      <c r="E40" s="263">
        <v>862</v>
      </c>
      <c r="F40" s="257">
        <f t="shared" si="0"/>
        <v>109.8</v>
      </c>
      <c r="G40" s="257">
        <f t="shared" si="1"/>
        <v>16.899999999999999</v>
      </c>
    </row>
    <row r="41" spans="1:7" s="244" customFormat="1" ht="14.25">
      <c r="A41" s="261" t="s">
        <v>89</v>
      </c>
      <c r="B41" s="262" t="s">
        <v>35</v>
      </c>
      <c r="C41" s="263">
        <v>136</v>
      </c>
      <c r="D41" s="263">
        <v>79</v>
      </c>
      <c r="E41" s="263">
        <v>111</v>
      </c>
      <c r="F41" s="257">
        <f t="shared" si="0"/>
        <v>81.599999999999994</v>
      </c>
      <c r="G41" s="257">
        <f t="shared" si="1"/>
        <v>140.5</v>
      </c>
    </row>
    <row r="42" spans="1:7" s="244" customFormat="1" ht="14.25">
      <c r="A42" s="261" t="s">
        <v>90</v>
      </c>
      <c r="B42" s="264" t="s">
        <v>37</v>
      </c>
      <c r="C42" s="263"/>
      <c r="D42" s="263"/>
      <c r="E42" s="263"/>
      <c r="F42" s="257" t="str">
        <f t="shared" si="0"/>
        <v/>
      </c>
      <c r="G42" s="257" t="str">
        <f t="shared" si="1"/>
        <v/>
      </c>
    </row>
    <row r="43" spans="1:7" s="244" customFormat="1" ht="14.25">
      <c r="A43" s="261" t="s">
        <v>91</v>
      </c>
      <c r="B43" s="264" t="s">
        <v>92</v>
      </c>
      <c r="C43" s="263"/>
      <c r="D43" s="263"/>
      <c r="E43" s="263"/>
      <c r="F43" s="257" t="str">
        <f t="shared" si="0"/>
        <v/>
      </c>
      <c r="G43" s="257" t="str">
        <f t="shared" si="1"/>
        <v/>
      </c>
    </row>
    <row r="44" spans="1:7" s="244" customFormat="1" ht="14.25">
      <c r="A44" s="261" t="s">
        <v>93</v>
      </c>
      <c r="B44" s="264" t="s">
        <v>94</v>
      </c>
      <c r="C44" s="263"/>
      <c r="D44" s="263"/>
      <c r="E44" s="263"/>
      <c r="F44" s="257" t="str">
        <f t="shared" si="0"/>
        <v/>
      </c>
      <c r="G44" s="257" t="str">
        <f t="shared" si="1"/>
        <v/>
      </c>
    </row>
    <row r="45" spans="1:7" s="244" customFormat="1" ht="14.25">
      <c r="A45" s="261" t="s">
        <v>95</v>
      </c>
      <c r="B45" s="262" t="s">
        <v>96</v>
      </c>
      <c r="C45" s="263"/>
      <c r="D45" s="263">
        <v>1833</v>
      </c>
      <c r="E45" s="263"/>
      <c r="F45" s="257" t="str">
        <f t="shared" si="0"/>
        <v/>
      </c>
      <c r="G45" s="257">
        <f t="shared" si="1"/>
        <v>0</v>
      </c>
    </row>
    <row r="46" spans="1:7" s="244" customFormat="1" ht="14.25">
      <c r="A46" s="261" t="s">
        <v>97</v>
      </c>
      <c r="B46" s="262" t="s">
        <v>98</v>
      </c>
      <c r="C46" s="263"/>
      <c r="D46" s="263"/>
      <c r="E46" s="263"/>
      <c r="F46" s="257" t="str">
        <f t="shared" si="0"/>
        <v/>
      </c>
      <c r="G46" s="257" t="str">
        <f t="shared" si="1"/>
        <v/>
      </c>
    </row>
    <row r="47" spans="1:7" s="244" customFormat="1" ht="14.25">
      <c r="A47" s="261" t="s">
        <v>99</v>
      </c>
      <c r="B47" s="262" t="s">
        <v>100</v>
      </c>
      <c r="C47" s="263">
        <v>66</v>
      </c>
      <c r="D47" s="263">
        <v>22</v>
      </c>
      <c r="E47" s="263"/>
      <c r="F47" s="257">
        <f t="shared" si="0"/>
        <v>0</v>
      </c>
      <c r="G47" s="257">
        <f t="shared" si="1"/>
        <v>0</v>
      </c>
    </row>
    <row r="48" spans="1:7" s="244" customFormat="1" ht="14.25">
      <c r="A48" s="261" t="s">
        <v>101</v>
      </c>
      <c r="B48" s="262" t="s">
        <v>51</v>
      </c>
      <c r="C48" s="263">
        <v>152</v>
      </c>
      <c r="D48" s="263">
        <v>63</v>
      </c>
      <c r="E48" s="263">
        <v>46</v>
      </c>
      <c r="F48" s="257">
        <f t="shared" si="0"/>
        <v>30.3</v>
      </c>
      <c r="G48" s="257">
        <f t="shared" si="1"/>
        <v>73</v>
      </c>
    </row>
    <row r="49" spans="1:7" s="244" customFormat="1" ht="14.25">
      <c r="A49" s="261" t="s">
        <v>102</v>
      </c>
      <c r="B49" s="264" t="s">
        <v>103</v>
      </c>
      <c r="C49" s="263">
        <v>356</v>
      </c>
      <c r="D49" s="263">
        <v>1674</v>
      </c>
      <c r="E49" s="263">
        <v>152</v>
      </c>
      <c r="F49" s="257">
        <f t="shared" si="0"/>
        <v>42.7</v>
      </c>
      <c r="G49" s="257">
        <f t="shared" si="1"/>
        <v>9.1</v>
      </c>
    </row>
    <row r="50" spans="1:7" s="244" customFormat="1" ht="14.25">
      <c r="A50" s="258" t="s">
        <v>104</v>
      </c>
      <c r="B50" s="267" t="s">
        <v>105</v>
      </c>
      <c r="C50" s="260">
        <f>SUM(C51:C60)</f>
        <v>363</v>
      </c>
      <c r="D50" s="260">
        <v>575</v>
      </c>
      <c r="E50" s="260">
        <v>591</v>
      </c>
      <c r="F50" s="257">
        <f t="shared" si="0"/>
        <v>162.80000000000001</v>
      </c>
      <c r="G50" s="257">
        <f t="shared" si="1"/>
        <v>102.8</v>
      </c>
    </row>
    <row r="51" spans="1:7" s="244" customFormat="1" ht="14.25">
      <c r="A51" s="261" t="s">
        <v>106</v>
      </c>
      <c r="B51" s="264" t="s">
        <v>33</v>
      </c>
      <c r="C51" s="263">
        <v>147</v>
      </c>
      <c r="D51" s="263">
        <v>204</v>
      </c>
      <c r="E51" s="263">
        <v>196</v>
      </c>
      <c r="F51" s="257">
        <f t="shared" si="0"/>
        <v>133.30000000000001</v>
      </c>
      <c r="G51" s="257">
        <f t="shared" si="1"/>
        <v>96.1</v>
      </c>
    </row>
    <row r="52" spans="1:7" s="244" customFormat="1" ht="14.25">
      <c r="A52" s="261" t="s">
        <v>107</v>
      </c>
      <c r="B52" s="265" t="s">
        <v>35</v>
      </c>
      <c r="C52" s="263">
        <v>156</v>
      </c>
      <c r="D52" s="263">
        <v>107</v>
      </c>
      <c r="E52" s="263">
        <v>229</v>
      </c>
      <c r="F52" s="257">
        <f t="shared" si="0"/>
        <v>146.80000000000001</v>
      </c>
      <c r="G52" s="257">
        <f t="shared" si="1"/>
        <v>214</v>
      </c>
    </row>
    <row r="53" spans="1:7" s="244" customFormat="1" ht="14.25">
      <c r="A53" s="261" t="s">
        <v>108</v>
      </c>
      <c r="B53" s="262" t="s">
        <v>37</v>
      </c>
      <c r="C53" s="263"/>
      <c r="D53" s="263"/>
      <c r="E53" s="263"/>
      <c r="F53" s="257" t="str">
        <f t="shared" si="0"/>
        <v/>
      </c>
      <c r="G53" s="257" t="str">
        <f t="shared" si="1"/>
        <v/>
      </c>
    </row>
    <row r="54" spans="1:7" s="244" customFormat="1" ht="14.25">
      <c r="A54" s="261" t="s">
        <v>109</v>
      </c>
      <c r="B54" s="262" t="s">
        <v>110</v>
      </c>
      <c r="C54" s="263"/>
      <c r="D54" s="263"/>
      <c r="E54" s="263"/>
      <c r="F54" s="257" t="str">
        <f t="shared" si="0"/>
        <v/>
      </c>
      <c r="G54" s="257" t="str">
        <f t="shared" si="1"/>
        <v/>
      </c>
    </row>
    <row r="55" spans="1:7" s="244" customFormat="1" ht="14.25">
      <c r="A55" s="261" t="s">
        <v>111</v>
      </c>
      <c r="B55" s="262" t="s">
        <v>112</v>
      </c>
      <c r="C55" s="263"/>
      <c r="D55" s="263">
        <v>200</v>
      </c>
      <c r="E55" s="263"/>
      <c r="F55" s="257" t="str">
        <f t="shared" si="0"/>
        <v/>
      </c>
      <c r="G55" s="257">
        <f t="shared" si="1"/>
        <v>0</v>
      </c>
    </row>
    <row r="56" spans="1:7" s="244" customFormat="1" ht="14.25">
      <c r="A56" s="261" t="s">
        <v>113</v>
      </c>
      <c r="B56" s="264" t="s">
        <v>114</v>
      </c>
      <c r="C56" s="263"/>
      <c r="D56" s="263"/>
      <c r="E56" s="263"/>
      <c r="F56" s="257" t="str">
        <f t="shared" si="0"/>
        <v/>
      </c>
      <c r="G56" s="257" t="str">
        <f t="shared" si="1"/>
        <v/>
      </c>
    </row>
    <row r="57" spans="1:7" s="244" customFormat="1" ht="14.25">
      <c r="A57" s="261" t="s">
        <v>115</v>
      </c>
      <c r="B57" s="264" t="s">
        <v>116</v>
      </c>
      <c r="C57" s="263"/>
      <c r="D57" s="263">
        <v>54</v>
      </c>
      <c r="E57" s="263">
        <v>20</v>
      </c>
      <c r="F57" s="257" t="str">
        <f t="shared" si="0"/>
        <v/>
      </c>
      <c r="G57" s="257">
        <f t="shared" si="1"/>
        <v>37</v>
      </c>
    </row>
    <row r="58" spans="1:7" s="244" customFormat="1" ht="14.25">
      <c r="A58" s="261" t="s">
        <v>117</v>
      </c>
      <c r="B58" s="264" t="s">
        <v>118</v>
      </c>
      <c r="C58" s="263">
        <v>60</v>
      </c>
      <c r="D58" s="263"/>
      <c r="E58" s="263">
        <v>146</v>
      </c>
      <c r="F58" s="257">
        <f t="shared" si="0"/>
        <v>243.3</v>
      </c>
      <c r="G58" s="257" t="str">
        <f t="shared" si="1"/>
        <v/>
      </c>
    </row>
    <row r="59" spans="1:7" s="244" customFormat="1" ht="14.25">
      <c r="A59" s="261" t="s">
        <v>119</v>
      </c>
      <c r="B59" s="262" t="s">
        <v>51</v>
      </c>
      <c r="C59" s="263"/>
      <c r="D59" s="263">
        <v>10</v>
      </c>
      <c r="E59" s="263"/>
      <c r="F59" s="257" t="str">
        <f t="shared" si="0"/>
        <v/>
      </c>
      <c r="G59" s="257">
        <f t="shared" si="1"/>
        <v>0</v>
      </c>
    </row>
    <row r="60" spans="1:7" s="244" customFormat="1" ht="14.25">
      <c r="A60" s="261" t="s">
        <v>120</v>
      </c>
      <c r="B60" s="264" t="s">
        <v>121</v>
      </c>
      <c r="C60" s="263"/>
      <c r="D60" s="263"/>
      <c r="E60" s="263"/>
      <c r="F60" s="257" t="str">
        <f t="shared" si="0"/>
        <v/>
      </c>
      <c r="G60" s="257" t="str">
        <f t="shared" si="1"/>
        <v/>
      </c>
    </row>
    <row r="61" spans="1:7" s="244" customFormat="1" ht="14.25">
      <c r="A61" s="258" t="s">
        <v>122</v>
      </c>
      <c r="B61" s="268" t="s">
        <v>123</v>
      </c>
      <c r="C61" s="260">
        <f>SUM(C62:C71)</f>
        <v>2854</v>
      </c>
      <c r="D61" s="260">
        <v>3364</v>
      </c>
      <c r="E61" s="260">
        <v>4135</v>
      </c>
      <c r="F61" s="257">
        <f t="shared" si="0"/>
        <v>144.9</v>
      </c>
      <c r="G61" s="257">
        <f t="shared" si="1"/>
        <v>122.9</v>
      </c>
    </row>
    <row r="62" spans="1:7" s="244" customFormat="1" ht="14.25">
      <c r="A62" s="261" t="s">
        <v>124</v>
      </c>
      <c r="B62" s="264" t="s">
        <v>33</v>
      </c>
      <c r="C62" s="263">
        <v>1638</v>
      </c>
      <c r="D62" s="263">
        <v>837</v>
      </c>
      <c r="E62" s="263">
        <v>1962</v>
      </c>
      <c r="F62" s="257">
        <f t="shared" si="0"/>
        <v>119.8</v>
      </c>
      <c r="G62" s="257">
        <f t="shared" si="1"/>
        <v>234.4</v>
      </c>
    </row>
    <row r="63" spans="1:7" s="244" customFormat="1" ht="14.25">
      <c r="A63" s="261" t="s">
        <v>125</v>
      </c>
      <c r="B63" s="265" t="s">
        <v>35</v>
      </c>
      <c r="C63" s="263">
        <v>537</v>
      </c>
      <c r="D63" s="263">
        <v>1042</v>
      </c>
      <c r="E63" s="263">
        <v>737</v>
      </c>
      <c r="F63" s="257">
        <f t="shared" si="0"/>
        <v>137.19999999999999</v>
      </c>
      <c r="G63" s="257">
        <f t="shared" si="1"/>
        <v>70.7</v>
      </c>
    </row>
    <row r="64" spans="1:7" s="244" customFormat="1" ht="14.25">
      <c r="A64" s="261" t="s">
        <v>126</v>
      </c>
      <c r="B64" s="265" t="s">
        <v>37</v>
      </c>
      <c r="C64" s="263">
        <v>20</v>
      </c>
      <c r="D64" s="263">
        <v>56</v>
      </c>
      <c r="E64" s="263">
        <v>16</v>
      </c>
      <c r="F64" s="257">
        <f t="shared" si="0"/>
        <v>80</v>
      </c>
      <c r="G64" s="257">
        <f t="shared" si="1"/>
        <v>28.6</v>
      </c>
    </row>
    <row r="65" spans="1:7" s="244" customFormat="1" ht="14.25">
      <c r="A65" s="261" t="s">
        <v>127</v>
      </c>
      <c r="B65" s="265" t="s">
        <v>128</v>
      </c>
      <c r="C65" s="263">
        <v>50</v>
      </c>
      <c r="D65" s="263"/>
      <c r="E65" s="263"/>
      <c r="F65" s="257">
        <f t="shared" si="0"/>
        <v>0</v>
      </c>
      <c r="G65" s="257" t="str">
        <f t="shared" si="1"/>
        <v/>
      </c>
    </row>
    <row r="66" spans="1:7" s="244" customFormat="1" ht="14.25">
      <c r="A66" s="261" t="s">
        <v>129</v>
      </c>
      <c r="B66" s="265" t="s">
        <v>130</v>
      </c>
      <c r="C66" s="263"/>
      <c r="D66" s="263">
        <v>39</v>
      </c>
      <c r="E66" s="263">
        <v>20</v>
      </c>
      <c r="F66" s="257" t="str">
        <f t="shared" si="0"/>
        <v/>
      </c>
      <c r="G66" s="257">
        <f t="shared" si="1"/>
        <v>51.3</v>
      </c>
    </row>
    <row r="67" spans="1:7" s="244" customFormat="1" ht="14.25">
      <c r="A67" s="261" t="s">
        <v>131</v>
      </c>
      <c r="B67" s="265" t="s">
        <v>132</v>
      </c>
      <c r="C67" s="263"/>
      <c r="D67" s="263"/>
      <c r="E67" s="263"/>
      <c r="F67" s="257" t="str">
        <f t="shared" si="0"/>
        <v/>
      </c>
      <c r="G67" s="257" t="str">
        <f t="shared" si="1"/>
        <v/>
      </c>
    </row>
    <row r="68" spans="1:7" s="244" customFormat="1" ht="14.25">
      <c r="A68" s="261" t="s">
        <v>133</v>
      </c>
      <c r="B68" s="262" t="s">
        <v>134</v>
      </c>
      <c r="C68" s="263"/>
      <c r="D68" s="263"/>
      <c r="E68" s="263"/>
      <c r="F68" s="257" t="str">
        <f t="shared" si="0"/>
        <v/>
      </c>
      <c r="G68" s="257" t="str">
        <f t="shared" si="1"/>
        <v/>
      </c>
    </row>
    <row r="69" spans="1:7" s="244" customFormat="1" ht="14.25">
      <c r="A69" s="261" t="s">
        <v>135</v>
      </c>
      <c r="B69" s="264" t="s">
        <v>136</v>
      </c>
      <c r="C69" s="263">
        <v>23</v>
      </c>
      <c r="D69" s="263"/>
      <c r="E69" s="263"/>
      <c r="F69" s="257">
        <f t="shared" si="0"/>
        <v>0</v>
      </c>
      <c r="G69" s="257" t="str">
        <f t="shared" si="1"/>
        <v/>
      </c>
    </row>
    <row r="70" spans="1:7" s="244" customFormat="1" ht="14.25">
      <c r="A70" s="261" t="s">
        <v>137</v>
      </c>
      <c r="B70" s="264" t="s">
        <v>51</v>
      </c>
      <c r="C70" s="263">
        <v>400</v>
      </c>
      <c r="D70" s="263">
        <v>823</v>
      </c>
      <c r="E70" s="263">
        <v>910</v>
      </c>
      <c r="F70" s="257">
        <f t="shared" ref="F70:F133" si="2">IF(C70=0,"",ROUND(E70/C70*100,1))</f>
        <v>227.5</v>
      </c>
      <c r="G70" s="257">
        <f t="shared" ref="G70:G133" si="3">IF(D70=0,"",ROUND(E70/D70*100,1))</f>
        <v>110.6</v>
      </c>
    </row>
    <row r="71" spans="1:7" s="244" customFormat="1" ht="14.25">
      <c r="A71" s="261" t="s">
        <v>138</v>
      </c>
      <c r="B71" s="264" t="s">
        <v>139</v>
      </c>
      <c r="C71" s="263">
        <v>186</v>
      </c>
      <c r="D71" s="263">
        <v>567</v>
      </c>
      <c r="E71" s="263">
        <v>490</v>
      </c>
      <c r="F71" s="257">
        <f t="shared" si="2"/>
        <v>263.39999999999998</v>
      </c>
      <c r="G71" s="257">
        <f t="shared" si="3"/>
        <v>86.4</v>
      </c>
    </row>
    <row r="72" spans="1:7" s="244" customFormat="1" ht="14.25">
      <c r="A72" s="258" t="s">
        <v>140</v>
      </c>
      <c r="B72" s="259" t="s">
        <v>141</v>
      </c>
      <c r="C72" s="260">
        <f>SUM(C73:C79)</f>
        <v>0</v>
      </c>
      <c r="D72" s="260">
        <f>SUM(D73:D79)</f>
        <v>10</v>
      </c>
      <c r="E72" s="260">
        <f>SUM(E73:E79)</f>
        <v>0</v>
      </c>
      <c r="F72" s="257" t="str">
        <f t="shared" si="2"/>
        <v/>
      </c>
      <c r="G72" s="257">
        <f t="shared" si="3"/>
        <v>0</v>
      </c>
    </row>
    <row r="73" spans="1:7" s="244" customFormat="1" ht="14.25">
      <c r="A73" s="261" t="s">
        <v>142</v>
      </c>
      <c r="B73" s="262" t="s">
        <v>33</v>
      </c>
      <c r="C73" s="263"/>
      <c r="D73" s="263"/>
      <c r="E73" s="263"/>
      <c r="F73" s="257" t="str">
        <f t="shared" si="2"/>
        <v/>
      </c>
      <c r="G73" s="257" t="str">
        <f t="shared" si="3"/>
        <v/>
      </c>
    </row>
    <row r="74" spans="1:7" s="244" customFormat="1" ht="14.25">
      <c r="A74" s="261" t="s">
        <v>143</v>
      </c>
      <c r="B74" s="262" t="s">
        <v>35</v>
      </c>
      <c r="C74" s="263"/>
      <c r="D74" s="263"/>
      <c r="E74" s="263"/>
      <c r="F74" s="257" t="str">
        <f t="shared" si="2"/>
        <v/>
      </c>
      <c r="G74" s="257" t="str">
        <f t="shared" si="3"/>
        <v/>
      </c>
    </row>
    <row r="75" spans="1:7" s="244" customFormat="1" ht="14.25">
      <c r="A75" s="261" t="s">
        <v>144</v>
      </c>
      <c r="B75" s="264" t="s">
        <v>37</v>
      </c>
      <c r="C75" s="263"/>
      <c r="D75" s="263">
        <v>10</v>
      </c>
      <c r="E75" s="263"/>
      <c r="F75" s="257" t="str">
        <f t="shared" si="2"/>
        <v/>
      </c>
      <c r="G75" s="257">
        <f t="shared" si="3"/>
        <v>0</v>
      </c>
    </row>
    <row r="76" spans="1:7" s="244" customFormat="1" ht="14.25">
      <c r="A76" s="261" t="s">
        <v>145</v>
      </c>
      <c r="B76" s="262" t="s">
        <v>134</v>
      </c>
      <c r="C76" s="263"/>
      <c r="D76" s="263"/>
      <c r="E76" s="263"/>
      <c r="F76" s="257" t="str">
        <f t="shared" si="2"/>
        <v/>
      </c>
      <c r="G76" s="257" t="str">
        <f t="shared" si="3"/>
        <v/>
      </c>
    </row>
    <row r="77" spans="1:7" s="244" customFormat="1" ht="14.25">
      <c r="A77" s="261" t="s">
        <v>146</v>
      </c>
      <c r="B77" s="264" t="s">
        <v>147</v>
      </c>
      <c r="C77" s="263"/>
      <c r="D77" s="263"/>
      <c r="E77" s="263"/>
      <c r="F77" s="257" t="str">
        <f t="shared" si="2"/>
        <v/>
      </c>
      <c r="G77" s="257" t="str">
        <f t="shared" si="3"/>
        <v/>
      </c>
    </row>
    <row r="78" spans="1:7" s="244" customFormat="1" ht="14.25">
      <c r="A78" s="261" t="s">
        <v>148</v>
      </c>
      <c r="B78" s="264" t="s">
        <v>51</v>
      </c>
      <c r="C78" s="263"/>
      <c r="D78" s="263"/>
      <c r="E78" s="263"/>
      <c r="F78" s="257" t="str">
        <f t="shared" si="2"/>
        <v/>
      </c>
      <c r="G78" s="257" t="str">
        <f t="shared" si="3"/>
        <v/>
      </c>
    </row>
    <row r="79" spans="1:7" s="244" customFormat="1" ht="14.25">
      <c r="A79" s="261" t="s">
        <v>149</v>
      </c>
      <c r="B79" s="264" t="s">
        <v>150</v>
      </c>
      <c r="C79" s="263"/>
      <c r="D79" s="263"/>
      <c r="E79" s="263"/>
      <c r="F79" s="257" t="str">
        <f t="shared" si="2"/>
        <v/>
      </c>
      <c r="G79" s="257" t="str">
        <f t="shared" si="3"/>
        <v/>
      </c>
    </row>
    <row r="80" spans="1:7" s="244" customFormat="1" ht="14.25">
      <c r="A80" s="258" t="s">
        <v>151</v>
      </c>
      <c r="B80" s="267" t="s">
        <v>152</v>
      </c>
      <c r="C80" s="260">
        <f>SUM(C81:C88)</f>
        <v>432</v>
      </c>
      <c r="D80" s="260">
        <f>SUM(D81:D88)</f>
        <v>385</v>
      </c>
      <c r="E80" s="260">
        <v>500</v>
      </c>
      <c r="F80" s="257">
        <f t="shared" si="2"/>
        <v>115.7</v>
      </c>
      <c r="G80" s="257">
        <f t="shared" si="3"/>
        <v>129.9</v>
      </c>
    </row>
    <row r="81" spans="1:7" s="244" customFormat="1" ht="14.25">
      <c r="A81" s="261" t="s">
        <v>153</v>
      </c>
      <c r="B81" s="262" t="s">
        <v>33</v>
      </c>
      <c r="C81" s="263">
        <v>197</v>
      </c>
      <c r="D81" s="263">
        <v>210</v>
      </c>
      <c r="E81" s="263">
        <v>234</v>
      </c>
      <c r="F81" s="257">
        <f t="shared" si="2"/>
        <v>118.8</v>
      </c>
      <c r="G81" s="257">
        <f t="shared" si="3"/>
        <v>111.4</v>
      </c>
    </row>
    <row r="82" spans="1:7" s="244" customFormat="1" ht="14.25">
      <c r="A82" s="261" t="s">
        <v>154</v>
      </c>
      <c r="B82" s="262" t="s">
        <v>35</v>
      </c>
      <c r="C82" s="263"/>
      <c r="D82" s="263">
        <v>11</v>
      </c>
      <c r="E82" s="263"/>
      <c r="F82" s="257" t="str">
        <f t="shared" si="2"/>
        <v/>
      </c>
      <c r="G82" s="257">
        <f t="shared" si="3"/>
        <v>0</v>
      </c>
    </row>
    <row r="83" spans="1:7" s="244" customFormat="1" ht="14.25">
      <c r="A83" s="261" t="s">
        <v>155</v>
      </c>
      <c r="B83" s="262" t="s">
        <v>37</v>
      </c>
      <c r="C83" s="263"/>
      <c r="D83" s="263"/>
      <c r="E83" s="263"/>
      <c r="F83" s="257" t="str">
        <f t="shared" si="2"/>
        <v/>
      </c>
      <c r="G83" s="257" t="str">
        <f t="shared" si="3"/>
        <v/>
      </c>
    </row>
    <row r="84" spans="1:7" s="244" customFormat="1" ht="14.25">
      <c r="A84" s="261" t="s">
        <v>156</v>
      </c>
      <c r="B84" s="269" t="s">
        <v>157</v>
      </c>
      <c r="C84" s="263">
        <v>135</v>
      </c>
      <c r="D84" s="263">
        <v>164</v>
      </c>
      <c r="E84" s="263">
        <v>158</v>
      </c>
      <c r="F84" s="257">
        <f t="shared" si="2"/>
        <v>117</v>
      </c>
      <c r="G84" s="257">
        <f t="shared" si="3"/>
        <v>96.3</v>
      </c>
    </row>
    <row r="85" spans="1:7" s="244" customFormat="1" ht="14.25">
      <c r="A85" s="261" t="s">
        <v>158</v>
      </c>
      <c r="B85" s="264" t="s">
        <v>159</v>
      </c>
      <c r="C85" s="263"/>
      <c r="D85" s="263"/>
      <c r="E85" s="263"/>
      <c r="F85" s="257" t="str">
        <f t="shared" si="2"/>
        <v/>
      </c>
      <c r="G85" s="257" t="str">
        <f t="shared" si="3"/>
        <v/>
      </c>
    </row>
    <row r="86" spans="1:7" s="244" customFormat="1" ht="14.25">
      <c r="A86" s="261" t="s">
        <v>160</v>
      </c>
      <c r="B86" s="264" t="s">
        <v>134</v>
      </c>
      <c r="C86" s="263"/>
      <c r="D86" s="263"/>
      <c r="E86" s="263"/>
      <c r="F86" s="257" t="str">
        <f t="shared" si="2"/>
        <v/>
      </c>
      <c r="G86" s="257" t="str">
        <f t="shared" si="3"/>
        <v/>
      </c>
    </row>
    <row r="87" spans="1:7" s="244" customFormat="1" ht="14.25">
      <c r="A87" s="261" t="s">
        <v>161</v>
      </c>
      <c r="B87" s="264" t="s">
        <v>51</v>
      </c>
      <c r="C87" s="263"/>
      <c r="D87" s="263"/>
      <c r="E87" s="263"/>
      <c r="F87" s="257" t="str">
        <f t="shared" si="2"/>
        <v/>
      </c>
      <c r="G87" s="257" t="str">
        <f t="shared" si="3"/>
        <v/>
      </c>
    </row>
    <row r="88" spans="1:7" s="244" customFormat="1" ht="14.25">
      <c r="A88" s="261" t="s">
        <v>162</v>
      </c>
      <c r="B88" s="265" t="s">
        <v>163</v>
      </c>
      <c r="C88" s="263">
        <v>100</v>
      </c>
      <c r="D88" s="263"/>
      <c r="E88" s="263">
        <v>108</v>
      </c>
      <c r="F88" s="257">
        <f t="shared" si="2"/>
        <v>108</v>
      </c>
      <c r="G88" s="257" t="str">
        <f t="shared" si="3"/>
        <v/>
      </c>
    </row>
    <row r="89" spans="1:7" s="244" customFormat="1" ht="14.25">
      <c r="A89" s="258" t="s">
        <v>164</v>
      </c>
      <c r="B89" s="259" t="s">
        <v>165</v>
      </c>
      <c r="C89" s="260">
        <f>SUM(C90:C101)</f>
        <v>0</v>
      </c>
      <c r="D89" s="260">
        <f>SUM(D90:D101)</f>
        <v>0</v>
      </c>
      <c r="E89" s="260">
        <f>SUM(E90:E101)</f>
        <v>0</v>
      </c>
      <c r="F89" s="257" t="str">
        <f t="shared" si="2"/>
        <v/>
      </c>
      <c r="G89" s="257" t="str">
        <f t="shared" si="3"/>
        <v/>
      </c>
    </row>
    <row r="90" spans="1:7" s="244" customFormat="1" ht="14.25">
      <c r="A90" s="261" t="s">
        <v>166</v>
      </c>
      <c r="B90" s="262" t="s">
        <v>33</v>
      </c>
      <c r="C90" s="263"/>
      <c r="D90" s="263"/>
      <c r="E90" s="263"/>
      <c r="F90" s="257" t="str">
        <f t="shared" si="2"/>
        <v/>
      </c>
      <c r="G90" s="257" t="str">
        <f t="shared" si="3"/>
        <v/>
      </c>
    </row>
    <row r="91" spans="1:7" s="244" customFormat="1" ht="14.25">
      <c r="A91" s="261" t="s">
        <v>167</v>
      </c>
      <c r="B91" s="264" t="s">
        <v>35</v>
      </c>
      <c r="C91" s="263"/>
      <c r="D91" s="263"/>
      <c r="E91" s="263"/>
      <c r="F91" s="257" t="str">
        <f t="shared" si="2"/>
        <v/>
      </c>
      <c r="G91" s="257" t="str">
        <f t="shared" si="3"/>
        <v/>
      </c>
    </row>
    <row r="92" spans="1:7" s="244" customFormat="1" ht="14.25">
      <c r="A92" s="261" t="s">
        <v>168</v>
      </c>
      <c r="B92" s="264" t="s">
        <v>37</v>
      </c>
      <c r="C92" s="263"/>
      <c r="D92" s="263"/>
      <c r="E92" s="263"/>
      <c r="F92" s="257" t="str">
        <f t="shared" si="2"/>
        <v/>
      </c>
      <c r="G92" s="257" t="str">
        <f t="shared" si="3"/>
        <v/>
      </c>
    </row>
    <row r="93" spans="1:7" s="244" customFormat="1" ht="14.25">
      <c r="A93" s="261" t="s">
        <v>169</v>
      </c>
      <c r="B93" s="262" t="s">
        <v>170</v>
      </c>
      <c r="C93" s="263"/>
      <c r="D93" s="263"/>
      <c r="E93" s="263"/>
      <c r="F93" s="257" t="str">
        <f t="shared" si="2"/>
        <v/>
      </c>
      <c r="G93" s="257" t="str">
        <f t="shared" si="3"/>
        <v/>
      </c>
    </row>
    <row r="94" spans="1:7" s="244" customFormat="1" ht="14.25">
      <c r="A94" s="261" t="s">
        <v>171</v>
      </c>
      <c r="B94" s="262" t="s">
        <v>172</v>
      </c>
      <c r="C94" s="263"/>
      <c r="D94" s="263"/>
      <c r="E94" s="263"/>
      <c r="F94" s="257" t="str">
        <f t="shared" si="2"/>
        <v/>
      </c>
      <c r="G94" s="257" t="str">
        <f t="shared" si="3"/>
        <v/>
      </c>
    </row>
    <row r="95" spans="1:7" s="244" customFormat="1" ht="14.25">
      <c r="A95" s="261" t="s">
        <v>173</v>
      </c>
      <c r="B95" s="262" t="s">
        <v>134</v>
      </c>
      <c r="C95" s="263"/>
      <c r="D95" s="263"/>
      <c r="E95" s="263"/>
      <c r="F95" s="257" t="str">
        <f t="shared" si="2"/>
        <v/>
      </c>
      <c r="G95" s="257" t="str">
        <f t="shared" si="3"/>
        <v/>
      </c>
    </row>
    <row r="96" spans="1:7" s="244" customFormat="1" ht="14.25">
      <c r="A96" s="261" t="s">
        <v>174</v>
      </c>
      <c r="B96" s="262" t="s">
        <v>175</v>
      </c>
      <c r="C96" s="263"/>
      <c r="D96" s="263"/>
      <c r="E96" s="263"/>
      <c r="F96" s="257" t="str">
        <f t="shared" si="2"/>
        <v/>
      </c>
      <c r="G96" s="257" t="str">
        <f t="shared" si="3"/>
        <v/>
      </c>
    </row>
    <row r="97" spans="1:7" s="244" customFormat="1" ht="14.25">
      <c r="A97" s="261" t="s">
        <v>176</v>
      </c>
      <c r="B97" s="262" t="s">
        <v>177</v>
      </c>
      <c r="C97" s="263"/>
      <c r="D97" s="263"/>
      <c r="E97" s="263"/>
      <c r="F97" s="257" t="str">
        <f t="shared" si="2"/>
        <v/>
      </c>
      <c r="G97" s="257" t="str">
        <f t="shared" si="3"/>
        <v/>
      </c>
    </row>
    <row r="98" spans="1:7" s="244" customFormat="1" ht="14.25">
      <c r="A98" s="261" t="s">
        <v>178</v>
      </c>
      <c r="B98" s="262" t="s">
        <v>179</v>
      </c>
      <c r="C98" s="263"/>
      <c r="D98" s="263"/>
      <c r="E98" s="263"/>
      <c r="F98" s="257" t="str">
        <f t="shared" si="2"/>
        <v/>
      </c>
      <c r="G98" s="257" t="str">
        <f t="shared" si="3"/>
        <v/>
      </c>
    </row>
    <row r="99" spans="1:7" s="244" customFormat="1" ht="14.25">
      <c r="A99" s="261" t="s">
        <v>180</v>
      </c>
      <c r="B99" s="262" t="s">
        <v>181</v>
      </c>
      <c r="C99" s="263"/>
      <c r="D99" s="263"/>
      <c r="E99" s="263"/>
      <c r="F99" s="257" t="str">
        <f t="shared" si="2"/>
        <v/>
      </c>
      <c r="G99" s="257" t="str">
        <f t="shared" si="3"/>
        <v/>
      </c>
    </row>
    <row r="100" spans="1:7" s="244" customFormat="1" ht="14.25">
      <c r="A100" s="261" t="s">
        <v>182</v>
      </c>
      <c r="B100" s="264" t="s">
        <v>51</v>
      </c>
      <c r="C100" s="263"/>
      <c r="D100" s="263"/>
      <c r="E100" s="263"/>
      <c r="F100" s="257" t="str">
        <f t="shared" si="2"/>
        <v/>
      </c>
      <c r="G100" s="257" t="str">
        <f t="shared" si="3"/>
        <v/>
      </c>
    </row>
    <row r="101" spans="1:7" s="244" customFormat="1" ht="14.25">
      <c r="A101" s="261" t="s">
        <v>183</v>
      </c>
      <c r="B101" s="264" t="s">
        <v>184</v>
      </c>
      <c r="C101" s="263"/>
      <c r="D101" s="263"/>
      <c r="E101" s="263"/>
      <c r="F101" s="257" t="str">
        <f t="shared" si="2"/>
        <v/>
      </c>
      <c r="G101" s="257" t="str">
        <f t="shared" si="3"/>
        <v/>
      </c>
    </row>
    <row r="102" spans="1:7" s="244" customFormat="1" ht="14.25">
      <c r="A102" s="258" t="s">
        <v>185</v>
      </c>
      <c r="B102" s="270" t="s">
        <v>186</v>
      </c>
      <c r="C102" s="260">
        <f>SUM(C103:C110)</f>
        <v>5284</v>
      </c>
      <c r="D102" s="260">
        <v>1827</v>
      </c>
      <c r="E102" s="260">
        <v>8613</v>
      </c>
      <c r="F102" s="257">
        <f t="shared" si="2"/>
        <v>163</v>
      </c>
      <c r="G102" s="257">
        <f t="shared" si="3"/>
        <v>471.4</v>
      </c>
    </row>
    <row r="103" spans="1:7" s="244" customFormat="1" ht="14.25">
      <c r="A103" s="261" t="s">
        <v>187</v>
      </c>
      <c r="B103" s="262" t="s">
        <v>33</v>
      </c>
      <c r="C103" s="263">
        <v>1436</v>
      </c>
      <c r="D103" s="263">
        <v>610</v>
      </c>
      <c r="E103" s="263">
        <v>2556</v>
      </c>
      <c r="F103" s="257">
        <f t="shared" si="2"/>
        <v>178</v>
      </c>
      <c r="G103" s="257">
        <f t="shared" si="3"/>
        <v>419</v>
      </c>
    </row>
    <row r="104" spans="1:7" s="244" customFormat="1" ht="14.25">
      <c r="A104" s="261" t="s">
        <v>188</v>
      </c>
      <c r="B104" s="262" t="s">
        <v>35</v>
      </c>
      <c r="C104" s="263">
        <v>650</v>
      </c>
      <c r="D104" s="263">
        <v>592</v>
      </c>
      <c r="E104" s="263">
        <v>954</v>
      </c>
      <c r="F104" s="257">
        <f t="shared" si="2"/>
        <v>146.80000000000001</v>
      </c>
      <c r="G104" s="257">
        <f t="shared" si="3"/>
        <v>161.1</v>
      </c>
    </row>
    <row r="105" spans="1:7" s="244" customFormat="1" ht="14.25">
      <c r="A105" s="261" t="s">
        <v>189</v>
      </c>
      <c r="B105" s="262" t="s">
        <v>37</v>
      </c>
      <c r="C105" s="263"/>
      <c r="D105" s="263"/>
      <c r="E105" s="263">
        <v>20</v>
      </c>
      <c r="F105" s="257" t="str">
        <f t="shared" si="2"/>
        <v/>
      </c>
      <c r="G105" s="257" t="str">
        <f t="shared" si="3"/>
        <v/>
      </c>
    </row>
    <row r="106" spans="1:7" s="244" customFormat="1" ht="14.25">
      <c r="A106" s="261" t="s">
        <v>190</v>
      </c>
      <c r="B106" s="264" t="s">
        <v>191</v>
      </c>
      <c r="C106" s="263"/>
      <c r="D106" s="263"/>
      <c r="E106" s="263"/>
      <c r="F106" s="257" t="str">
        <f t="shared" si="2"/>
        <v/>
      </c>
      <c r="G106" s="257" t="str">
        <f t="shared" si="3"/>
        <v/>
      </c>
    </row>
    <row r="107" spans="1:7" s="244" customFormat="1" ht="14.25">
      <c r="A107" s="261" t="s">
        <v>192</v>
      </c>
      <c r="B107" s="264" t="s">
        <v>193</v>
      </c>
      <c r="C107" s="263"/>
      <c r="D107" s="263"/>
      <c r="E107" s="263"/>
      <c r="F107" s="257" t="str">
        <f t="shared" si="2"/>
        <v/>
      </c>
      <c r="G107" s="257" t="str">
        <f t="shared" si="3"/>
        <v/>
      </c>
    </row>
    <row r="108" spans="1:7" s="244" customFormat="1" ht="14.25">
      <c r="A108" s="261" t="s">
        <v>194</v>
      </c>
      <c r="B108" s="264" t="s">
        <v>195</v>
      </c>
      <c r="C108" s="263">
        <v>200</v>
      </c>
      <c r="D108" s="263">
        <v>360</v>
      </c>
      <c r="E108" s="263">
        <v>200</v>
      </c>
      <c r="F108" s="257">
        <f t="shared" si="2"/>
        <v>100</v>
      </c>
      <c r="G108" s="257">
        <f t="shared" si="3"/>
        <v>55.6</v>
      </c>
    </row>
    <row r="109" spans="1:7" s="244" customFormat="1" ht="14.25">
      <c r="A109" s="261" t="s">
        <v>196</v>
      </c>
      <c r="B109" s="262" t="s">
        <v>51</v>
      </c>
      <c r="C109" s="263"/>
      <c r="D109" s="263"/>
      <c r="E109" s="263"/>
      <c r="F109" s="257" t="str">
        <f t="shared" si="2"/>
        <v/>
      </c>
      <c r="G109" s="257" t="str">
        <f t="shared" si="3"/>
        <v/>
      </c>
    </row>
    <row r="110" spans="1:7" s="244" customFormat="1" ht="14.25">
      <c r="A110" s="261" t="s">
        <v>197</v>
      </c>
      <c r="B110" s="262" t="s">
        <v>198</v>
      </c>
      <c r="C110" s="263">
        <v>2998</v>
      </c>
      <c r="D110" s="263">
        <v>265</v>
      </c>
      <c r="E110" s="263">
        <v>4883</v>
      </c>
      <c r="F110" s="257">
        <f t="shared" si="2"/>
        <v>162.9</v>
      </c>
      <c r="G110" s="257">
        <f t="shared" si="3"/>
        <v>1842.6</v>
      </c>
    </row>
    <row r="111" spans="1:7" s="244" customFormat="1" ht="14.25">
      <c r="A111" s="258" t="s">
        <v>199</v>
      </c>
      <c r="B111" s="271" t="s">
        <v>200</v>
      </c>
      <c r="C111" s="260">
        <f>SUM(C112:C121)</f>
        <v>901</v>
      </c>
      <c r="D111" s="260">
        <v>2110</v>
      </c>
      <c r="E111" s="260">
        <v>999</v>
      </c>
      <c r="F111" s="257">
        <f t="shared" si="2"/>
        <v>110.9</v>
      </c>
      <c r="G111" s="257">
        <f t="shared" si="3"/>
        <v>47.3</v>
      </c>
    </row>
    <row r="112" spans="1:7" s="244" customFormat="1" ht="14.25">
      <c r="A112" s="261" t="s">
        <v>201</v>
      </c>
      <c r="B112" s="262" t="s">
        <v>33</v>
      </c>
      <c r="C112" s="263">
        <v>50</v>
      </c>
      <c r="D112" s="263">
        <v>138</v>
      </c>
      <c r="E112" s="263">
        <v>77</v>
      </c>
      <c r="F112" s="257">
        <f t="shared" si="2"/>
        <v>154</v>
      </c>
      <c r="G112" s="257">
        <f t="shared" si="3"/>
        <v>55.8</v>
      </c>
    </row>
    <row r="113" spans="1:7" s="244" customFormat="1" ht="14.25">
      <c r="A113" s="261" t="s">
        <v>202</v>
      </c>
      <c r="B113" s="262" t="s">
        <v>35</v>
      </c>
      <c r="C113" s="263">
        <v>135</v>
      </c>
      <c r="D113" s="263">
        <v>102</v>
      </c>
      <c r="E113" s="263">
        <v>160</v>
      </c>
      <c r="F113" s="257">
        <f t="shared" si="2"/>
        <v>118.5</v>
      </c>
      <c r="G113" s="257">
        <f t="shared" si="3"/>
        <v>156.9</v>
      </c>
    </row>
    <row r="114" spans="1:7" s="244" customFormat="1" ht="14.25">
      <c r="A114" s="261" t="s">
        <v>203</v>
      </c>
      <c r="B114" s="262" t="s">
        <v>37</v>
      </c>
      <c r="C114" s="263"/>
      <c r="D114" s="263"/>
      <c r="E114" s="263"/>
      <c r="F114" s="257" t="str">
        <f t="shared" si="2"/>
        <v/>
      </c>
      <c r="G114" s="257" t="str">
        <f t="shared" si="3"/>
        <v/>
      </c>
    </row>
    <row r="115" spans="1:7" s="244" customFormat="1" ht="14.25">
      <c r="A115" s="261" t="s">
        <v>204</v>
      </c>
      <c r="B115" s="264" t="s">
        <v>205</v>
      </c>
      <c r="C115" s="263">
        <v>10</v>
      </c>
      <c r="D115" s="263"/>
      <c r="E115" s="263"/>
      <c r="F115" s="257">
        <f t="shared" si="2"/>
        <v>0</v>
      </c>
      <c r="G115" s="257" t="str">
        <f t="shared" si="3"/>
        <v/>
      </c>
    </row>
    <row r="116" spans="1:7" s="244" customFormat="1" ht="14.25">
      <c r="A116" s="261" t="s">
        <v>206</v>
      </c>
      <c r="B116" s="264" t="s">
        <v>207</v>
      </c>
      <c r="C116" s="263"/>
      <c r="D116" s="263"/>
      <c r="E116" s="263"/>
      <c r="F116" s="257" t="str">
        <f t="shared" si="2"/>
        <v/>
      </c>
      <c r="G116" s="257" t="str">
        <f t="shared" si="3"/>
        <v/>
      </c>
    </row>
    <row r="117" spans="1:7" s="244" customFormat="1" ht="14.25">
      <c r="A117" s="261" t="s">
        <v>208</v>
      </c>
      <c r="B117" s="264" t="s">
        <v>209</v>
      </c>
      <c r="C117" s="263"/>
      <c r="D117" s="263"/>
      <c r="E117" s="263"/>
      <c r="F117" s="257" t="str">
        <f t="shared" si="2"/>
        <v/>
      </c>
      <c r="G117" s="257" t="str">
        <f t="shared" si="3"/>
        <v/>
      </c>
    </row>
    <row r="118" spans="1:7" s="244" customFormat="1" ht="14.25">
      <c r="A118" s="261" t="s">
        <v>210</v>
      </c>
      <c r="B118" s="262" t="s">
        <v>211</v>
      </c>
      <c r="C118" s="263"/>
      <c r="D118" s="263"/>
      <c r="E118" s="263"/>
      <c r="F118" s="257" t="str">
        <f t="shared" si="2"/>
        <v/>
      </c>
      <c r="G118" s="257" t="str">
        <f t="shared" si="3"/>
        <v/>
      </c>
    </row>
    <row r="119" spans="1:7" s="244" customFormat="1" ht="14.25">
      <c r="A119" s="261" t="s">
        <v>212</v>
      </c>
      <c r="B119" s="262" t="s">
        <v>213</v>
      </c>
      <c r="C119" s="263">
        <v>531</v>
      </c>
      <c r="D119" s="263">
        <v>1252</v>
      </c>
      <c r="E119" s="263">
        <v>632</v>
      </c>
      <c r="F119" s="257">
        <f t="shared" si="2"/>
        <v>119</v>
      </c>
      <c r="G119" s="257">
        <f t="shared" si="3"/>
        <v>50.5</v>
      </c>
    </row>
    <row r="120" spans="1:7" s="244" customFormat="1" ht="14.25">
      <c r="A120" s="261" t="s">
        <v>214</v>
      </c>
      <c r="B120" s="262" t="s">
        <v>51</v>
      </c>
      <c r="C120" s="263">
        <v>75</v>
      </c>
      <c r="D120" s="263">
        <v>38</v>
      </c>
      <c r="E120" s="263">
        <v>30</v>
      </c>
      <c r="F120" s="257">
        <f t="shared" si="2"/>
        <v>40</v>
      </c>
      <c r="G120" s="257">
        <f t="shared" si="3"/>
        <v>78.900000000000006</v>
      </c>
    </row>
    <row r="121" spans="1:7" s="244" customFormat="1" ht="14.25">
      <c r="A121" s="261" t="s">
        <v>215</v>
      </c>
      <c r="B121" s="264" t="s">
        <v>216</v>
      </c>
      <c r="C121" s="263">
        <v>100</v>
      </c>
      <c r="D121" s="263">
        <v>580</v>
      </c>
      <c r="E121" s="263">
        <v>100</v>
      </c>
      <c r="F121" s="257">
        <f t="shared" si="2"/>
        <v>100</v>
      </c>
      <c r="G121" s="257">
        <f t="shared" si="3"/>
        <v>17.2</v>
      </c>
    </row>
    <row r="122" spans="1:7" s="244" customFormat="1" ht="14.25">
      <c r="A122" s="258" t="s">
        <v>217</v>
      </c>
      <c r="B122" s="267" t="s">
        <v>218</v>
      </c>
      <c r="C122" s="260">
        <f>SUM(C123:C133)</f>
        <v>0</v>
      </c>
      <c r="D122" s="272"/>
      <c r="E122" s="260">
        <f>SUM(E123:E133)</f>
        <v>0</v>
      </c>
      <c r="F122" s="257" t="str">
        <f t="shared" si="2"/>
        <v/>
      </c>
      <c r="G122" s="257" t="str">
        <f t="shared" si="3"/>
        <v/>
      </c>
    </row>
    <row r="123" spans="1:7" s="244" customFormat="1" ht="14.25">
      <c r="A123" s="261" t="s">
        <v>219</v>
      </c>
      <c r="B123" s="264" t="s">
        <v>33</v>
      </c>
      <c r="C123" s="263"/>
      <c r="D123" s="273"/>
      <c r="E123" s="263"/>
      <c r="F123" s="257" t="str">
        <f t="shared" si="2"/>
        <v/>
      </c>
      <c r="G123" s="257" t="str">
        <f t="shared" si="3"/>
        <v/>
      </c>
    </row>
    <row r="124" spans="1:7" s="244" customFormat="1" ht="14.25">
      <c r="A124" s="261" t="s">
        <v>220</v>
      </c>
      <c r="B124" s="265" t="s">
        <v>35</v>
      </c>
      <c r="C124" s="263"/>
      <c r="D124" s="273"/>
      <c r="E124" s="263"/>
      <c r="F124" s="257" t="str">
        <f t="shared" si="2"/>
        <v/>
      </c>
      <c r="G124" s="257" t="str">
        <f t="shared" si="3"/>
        <v/>
      </c>
    </row>
    <row r="125" spans="1:7" s="244" customFormat="1" ht="14.25">
      <c r="A125" s="261" t="s">
        <v>221</v>
      </c>
      <c r="B125" s="262" t="s">
        <v>37</v>
      </c>
      <c r="C125" s="263"/>
      <c r="D125" s="273"/>
      <c r="E125" s="263"/>
      <c r="F125" s="257" t="str">
        <f t="shared" si="2"/>
        <v/>
      </c>
      <c r="G125" s="257" t="str">
        <f t="shared" si="3"/>
        <v/>
      </c>
    </row>
    <row r="126" spans="1:7" s="244" customFormat="1" ht="14.25">
      <c r="A126" s="261" t="s">
        <v>222</v>
      </c>
      <c r="B126" s="262" t="s">
        <v>223</v>
      </c>
      <c r="C126" s="263"/>
      <c r="D126" s="273"/>
      <c r="E126" s="263"/>
      <c r="F126" s="257" t="str">
        <f t="shared" si="2"/>
        <v/>
      </c>
      <c r="G126" s="257" t="str">
        <f t="shared" si="3"/>
        <v/>
      </c>
    </row>
    <row r="127" spans="1:7" s="244" customFormat="1" ht="14.25">
      <c r="A127" s="261" t="s">
        <v>224</v>
      </c>
      <c r="B127" s="262" t="s">
        <v>225</v>
      </c>
      <c r="C127" s="263"/>
      <c r="D127" s="273"/>
      <c r="E127" s="263"/>
      <c r="F127" s="257" t="str">
        <f t="shared" si="2"/>
        <v/>
      </c>
      <c r="G127" s="257" t="str">
        <f t="shared" si="3"/>
        <v/>
      </c>
    </row>
    <row r="128" spans="1:7" s="244" customFormat="1" ht="14.25">
      <c r="A128" s="261" t="s">
        <v>226</v>
      </c>
      <c r="B128" s="264" t="s">
        <v>227</v>
      </c>
      <c r="C128" s="263"/>
      <c r="D128" s="273"/>
      <c r="E128" s="263"/>
      <c r="F128" s="257" t="str">
        <f t="shared" si="2"/>
        <v/>
      </c>
      <c r="G128" s="257" t="str">
        <f t="shared" si="3"/>
        <v/>
      </c>
    </row>
    <row r="129" spans="1:7" s="244" customFormat="1" ht="14.25">
      <c r="A129" s="261" t="s">
        <v>228</v>
      </c>
      <c r="B129" s="262" t="s">
        <v>229</v>
      </c>
      <c r="C129" s="263"/>
      <c r="D129" s="273"/>
      <c r="E129" s="263"/>
      <c r="F129" s="257" t="str">
        <f t="shared" si="2"/>
        <v/>
      </c>
      <c r="G129" s="257" t="str">
        <f t="shared" si="3"/>
        <v/>
      </c>
    </row>
    <row r="130" spans="1:7" s="244" customFormat="1" ht="14.25">
      <c r="A130" s="261" t="s">
        <v>230</v>
      </c>
      <c r="B130" s="262" t="s">
        <v>231</v>
      </c>
      <c r="C130" s="263"/>
      <c r="D130" s="273"/>
      <c r="E130" s="263"/>
      <c r="F130" s="257" t="str">
        <f t="shared" si="2"/>
        <v/>
      </c>
      <c r="G130" s="257" t="str">
        <f t="shared" si="3"/>
        <v/>
      </c>
    </row>
    <row r="131" spans="1:7" s="244" customFormat="1" ht="14.25">
      <c r="A131" s="261" t="s">
        <v>232</v>
      </c>
      <c r="B131" s="262" t="s">
        <v>233</v>
      </c>
      <c r="C131" s="263"/>
      <c r="D131" s="273"/>
      <c r="E131" s="263"/>
      <c r="F131" s="257" t="str">
        <f t="shared" si="2"/>
        <v/>
      </c>
      <c r="G131" s="257" t="str">
        <f t="shared" si="3"/>
        <v/>
      </c>
    </row>
    <row r="132" spans="1:7" s="244" customFormat="1" ht="14.25">
      <c r="A132" s="261" t="s">
        <v>234</v>
      </c>
      <c r="B132" s="262" t="s">
        <v>51</v>
      </c>
      <c r="C132" s="263"/>
      <c r="D132" s="273"/>
      <c r="E132" s="263"/>
      <c r="F132" s="257" t="str">
        <f t="shared" si="2"/>
        <v/>
      </c>
      <c r="G132" s="257" t="str">
        <f t="shared" si="3"/>
        <v/>
      </c>
    </row>
    <row r="133" spans="1:7" s="244" customFormat="1" ht="14.25">
      <c r="A133" s="261" t="s">
        <v>235</v>
      </c>
      <c r="B133" s="262" t="s">
        <v>236</v>
      </c>
      <c r="C133" s="263"/>
      <c r="D133" s="273"/>
      <c r="E133" s="263"/>
      <c r="F133" s="257" t="str">
        <f t="shared" si="2"/>
        <v/>
      </c>
      <c r="G133" s="257" t="str">
        <f t="shared" si="3"/>
        <v/>
      </c>
    </row>
    <row r="134" spans="1:7" s="244" customFormat="1" ht="14.25">
      <c r="A134" s="258" t="s">
        <v>237</v>
      </c>
      <c r="B134" s="259" t="s">
        <v>238</v>
      </c>
      <c r="C134" s="260">
        <f>SUM(C135:C140)</f>
        <v>0</v>
      </c>
      <c r="D134" s="272">
        <f>SUM(D135:D140)</f>
        <v>0</v>
      </c>
      <c r="E134" s="260">
        <f>SUM(E135:E140)</f>
        <v>0</v>
      </c>
      <c r="F134" s="257" t="str">
        <f t="shared" ref="F134:F197" si="4">IF(C134=0,"",ROUND(E134/C134*100,1))</f>
        <v/>
      </c>
      <c r="G134" s="257" t="str">
        <f t="shared" ref="G134:G197" si="5">IF(D134=0,"",ROUND(E134/D134*100,1))</f>
        <v/>
      </c>
    </row>
    <row r="135" spans="1:7" s="244" customFormat="1" ht="14.25">
      <c r="A135" s="261" t="s">
        <v>239</v>
      </c>
      <c r="B135" s="262" t="s">
        <v>33</v>
      </c>
      <c r="C135" s="263"/>
      <c r="D135" s="273"/>
      <c r="E135" s="263"/>
      <c r="F135" s="257" t="str">
        <f t="shared" si="4"/>
        <v/>
      </c>
      <c r="G135" s="257" t="str">
        <f t="shared" si="5"/>
        <v/>
      </c>
    </row>
    <row r="136" spans="1:7" s="244" customFormat="1" ht="14.25">
      <c r="A136" s="261" t="s">
        <v>240</v>
      </c>
      <c r="B136" s="262" t="s">
        <v>35</v>
      </c>
      <c r="C136" s="263"/>
      <c r="D136" s="273"/>
      <c r="E136" s="263"/>
      <c r="F136" s="257" t="str">
        <f t="shared" si="4"/>
        <v/>
      </c>
      <c r="G136" s="257" t="str">
        <f t="shared" si="5"/>
        <v/>
      </c>
    </row>
    <row r="137" spans="1:7" s="244" customFormat="1" ht="14.25">
      <c r="A137" s="261" t="s">
        <v>241</v>
      </c>
      <c r="B137" s="264" t="s">
        <v>37</v>
      </c>
      <c r="C137" s="263"/>
      <c r="D137" s="273"/>
      <c r="E137" s="263"/>
      <c r="F137" s="257" t="str">
        <f t="shared" si="4"/>
        <v/>
      </c>
      <c r="G137" s="257" t="str">
        <f t="shared" si="5"/>
        <v/>
      </c>
    </row>
    <row r="138" spans="1:7" s="244" customFormat="1" ht="14.25">
      <c r="A138" s="261" t="s">
        <v>242</v>
      </c>
      <c r="B138" s="264" t="s">
        <v>243</v>
      </c>
      <c r="C138" s="263"/>
      <c r="D138" s="273"/>
      <c r="E138" s="263"/>
      <c r="F138" s="257" t="str">
        <f t="shared" si="4"/>
        <v/>
      </c>
      <c r="G138" s="257" t="str">
        <f t="shared" si="5"/>
        <v/>
      </c>
    </row>
    <row r="139" spans="1:7" s="244" customFormat="1" ht="14.25">
      <c r="A139" s="261" t="s">
        <v>244</v>
      </c>
      <c r="B139" s="264" t="s">
        <v>51</v>
      </c>
      <c r="C139" s="263"/>
      <c r="D139" s="273"/>
      <c r="E139" s="263"/>
      <c r="F139" s="257" t="str">
        <f t="shared" si="4"/>
        <v/>
      </c>
      <c r="G139" s="257" t="str">
        <f t="shared" si="5"/>
        <v/>
      </c>
    </row>
    <row r="140" spans="1:7" s="244" customFormat="1" ht="14.25">
      <c r="A140" s="261" t="s">
        <v>245</v>
      </c>
      <c r="B140" s="265" t="s">
        <v>246</v>
      </c>
      <c r="C140" s="263"/>
      <c r="D140" s="273"/>
      <c r="E140" s="263"/>
      <c r="F140" s="257" t="str">
        <f t="shared" si="4"/>
        <v/>
      </c>
      <c r="G140" s="257" t="str">
        <f t="shared" si="5"/>
        <v/>
      </c>
    </row>
    <row r="141" spans="1:7" s="244" customFormat="1" ht="14.25">
      <c r="A141" s="258" t="s">
        <v>247</v>
      </c>
      <c r="B141" s="259" t="s">
        <v>248</v>
      </c>
      <c r="C141" s="260">
        <f>SUM(C142:C148)</f>
        <v>0</v>
      </c>
      <c r="D141" s="272">
        <f>SUM(D142:D148)</f>
        <v>0</v>
      </c>
      <c r="E141" s="260">
        <f>SUM(E142:E148)</f>
        <v>0</v>
      </c>
      <c r="F141" s="257" t="str">
        <f t="shared" si="4"/>
        <v/>
      </c>
      <c r="G141" s="257" t="str">
        <f t="shared" si="5"/>
        <v/>
      </c>
    </row>
    <row r="142" spans="1:7" s="244" customFormat="1" ht="14.25">
      <c r="A142" s="261" t="s">
        <v>249</v>
      </c>
      <c r="B142" s="262" t="s">
        <v>33</v>
      </c>
      <c r="C142" s="263"/>
      <c r="D142" s="273"/>
      <c r="E142" s="263"/>
      <c r="F142" s="257" t="str">
        <f t="shared" si="4"/>
        <v/>
      </c>
      <c r="G142" s="257" t="str">
        <f t="shared" si="5"/>
        <v/>
      </c>
    </row>
    <row r="143" spans="1:7" s="244" customFormat="1" ht="14.25">
      <c r="A143" s="261" t="s">
        <v>250</v>
      </c>
      <c r="B143" s="264" t="s">
        <v>35</v>
      </c>
      <c r="C143" s="263"/>
      <c r="D143" s="273"/>
      <c r="E143" s="263"/>
      <c r="F143" s="257" t="str">
        <f t="shared" si="4"/>
        <v/>
      </c>
      <c r="G143" s="257" t="str">
        <f t="shared" si="5"/>
        <v/>
      </c>
    </row>
    <row r="144" spans="1:7" s="244" customFormat="1" ht="14.25">
      <c r="A144" s="261" t="s">
        <v>251</v>
      </c>
      <c r="B144" s="264" t="s">
        <v>37</v>
      </c>
      <c r="C144" s="263"/>
      <c r="D144" s="273"/>
      <c r="E144" s="263"/>
      <c r="F144" s="257" t="str">
        <f t="shared" si="4"/>
        <v/>
      </c>
      <c r="G144" s="257" t="str">
        <f t="shared" si="5"/>
        <v/>
      </c>
    </row>
    <row r="145" spans="1:7" s="244" customFormat="1" ht="14.25">
      <c r="A145" s="261" t="s">
        <v>252</v>
      </c>
      <c r="B145" s="264" t="s">
        <v>253</v>
      </c>
      <c r="C145" s="263"/>
      <c r="D145" s="273"/>
      <c r="E145" s="263"/>
      <c r="F145" s="257" t="str">
        <f t="shared" si="4"/>
        <v/>
      </c>
      <c r="G145" s="257" t="str">
        <f t="shared" si="5"/>
        <v/>
      </c>
    </row>
    <row r="146" spans="1:7" s="244" customFormat="1" ht="14.25">
      <c r="A146" s="261" t="s">
        <v>254</v>
      </c>
      <c r="B146" s="265" t="s">
        <v>255</v>
      </c>
      <c r="C146" s="263"/>
      <c r="D146" s="273"/>
      <c r="E146" s="263"/>
      <c r="F146" s="257" t="str">
        <f t="shared" si="4"/>
        <v/>
      </c>
      <c r="G146" s="257" t="str">
        <f t="shared" si="5"/>
        <v/>
      </c>
    </row>
    <row r="147" spans="1:7" s="244" customFormat="1" ht="14.25">
      <c r="A147" s="261" t="s">
        <v>256</v>
      </c>
      <c r="B147" s="262" t="s">
        <v>51</v>
      </c>
      <c r="C147" s="263"/>
      <c r="D147" s="273"/>
      <c r="E147" s="263"/>
      <c r="F147" s="257" t="str">
        <f t="shared" si="4"/>
        <v/>
      </c>
      <c r="G147" s="257" t="str">
        <f t="shared" si="5"/>
        <v/>
      </c>
    </row>
    <row r="148" spans="1:7" s="244" customFormat="1" ht="14.25">
      <c r="A148" s="261" t="s">
        <v>257</v>
      </c>
      <c r="B148" s="262" t="s">
        <v>258</v>
      </c>
      <c r="C148" s="263"/>
      <c r="D148" s="273"/>
      <c r="E148" s="263"/>
      <c r="F148" s="257" t="str">
        <f t="shared" si="4"/>
        <v/>
      </c>
      <c r="G148" s="257" t="str">
        <f t="shared" si="5"/>
        <v/>
      </c>
    </row>
    <row r="149" spans="1:7" s="244" customFormat="1" ht="14.25">
      <c r="A149" s="258" t="s">
        <v>259</v>
      </c>
      <c r="B149" s="267" t="s">
        <v>260</v>
      </c>
      <c r="C149" s="260">
        <f>SUM(C150:C154)</f>
        <v>0</v>
      </c>
      <c r="D149" s="272"/>
      <c r="E149" s="260">
        <f>SUM(E150:E154)</f>
        <v>0</v>
      </c>
      <c r="F149" s="257" t="str">
        <f t="shared" si="4"/>
        <v/>
      </c>
      <c r="G149" s="257" t="str">
        <f t="shared" si="5"/>
        <v/>
      </c>
    </row>
    <row r="150" spans="1:7" s="244" customFormat="1" ht="14.25">
      <c r="A150" s="261" t="s">
        <v>261</v>
      </c>
      <c r="B150" s="264" t="s">
        <v>33</v>
      </c>
      <c r="C150" s="263"/>
      <c r="D150" s="273"/>
      <c r="E150" s="263"/>
      <c r="F150" s="257" t="str">
        <f t="shared" si="4"/>
        <v/>
      </c>
      <c r="G150" s="257" t="str">
        <f t="shared" si="5"/>
        <v/>
      </c>
    </row>
    <row r="151" spans="1:7" s="244" customFormat="1" ht="14.25">
      <c r="A151" s="261" t="s">
        <v>262</v>
      </c>
      <c r="B151" s="264" t="s">
        <v>35</v>
      </c>
      <c r="C151" s="263"/>
      <c r="D151" s="273"/>
      <c r="E151" s="263"/>
      <c r="F151" s="257" t="str">
        <f t="shared" si="4"/>
        <v/>
      </c>
      <c r="G151" s="257" t="str">
        <f t="shared" si="5"/>
        <v/>
      </c>
    </row>
    <row r="152" spans="1:7" s="244" customFormat="1" ht="14.25">
      <c r="A152" s="261" t="s">
        <v>263</v>
      </c>
      <c r="B152" s="262" t="s">
        <v>37</v>
      </c>
      <c r="C152" s="263"/>
      <c r="D152" s="273"/>
      <c r="E152" s="263"/>
      <c r="F152" s="257" t="str">
        <f t="shared" si="4"/>
        <v/>
      </c>
      <c r="G152" s="257" t="str">
        <f t="shared" si="5"/>
        <v/>
      </c>
    </row>
    <row r="153" spans="1:7" s="244" customFormat="1" ht="14.25">
      <c r="A153" s="261" t="s">
        <v>264</v>
      </c>
      <c r="B153" s="266" t="s">
        <v>265</v>
      </c>
      <c r="C153" s="263"/>
      <c r="D153" s="273"/>
      <c r="E153" s="263"/>
      <c r="F153" s="257" t="str">
        <f t="shared" si="4"/>
        <v/>
      </c>
      <c r="G153" s="257" t="str">
        <f t="shared" si="5"/>
        <v/>
      </c>
    </row>
    <row r="154" spans="1:7" s="244" customFormat="1" ht="14.25">
      <c r="A154" s="261" t="s">
        <v>266</v>
      </c>
      <c r="B154" s="262" t="s">
        <v>267</v>
      </c>
      <c r="C154" s="263"/>
      <c r="D154" s="273"/>
      <c r="E154" s="263"/>
      <c r="F154" s="257" t="str">
        <f t="shared" si="4"/>
        <v/>
      </c>
      <c r="G154" s="257" t="str">
        <f t="shared" si="5"/>
        <v/>
      </c>
    </row>
    <row r="155" spans="1:7" s="244" customFormat="1" ht="14.25">
      <c r="A155" s="258" t="s">
        <v>268</v>
      </c>
      <c r="B155" s="267" t="s">
        <v>269</v>
      </c>
      <c r="C155" s="260">
        <f>SUM(C156:C161)</f>
        <v>0</v>
      </c>
      <c r="D155" s="272">
        <f>SUM(D156:D161)</f>
        <v>0</v>
      </c>
      <c r="E155" s="260">
        <f>SUM(E156:E161)</f>
        <v>0</v>
      </c>
      <c r="F155" s="257" t="str">
        <f t="shared" si="4"/>
        <v/>
      </c>
      <c r="G155" s="257" t="str">
        <f t="shared" si="5"/>
        <v/>
      </c>
    </row>
    <row r="156" spans="1:7" s="244" customFormat="1" ht="14.25">
      <c r="A156" s="261" t="s">
        <v>270</v>
      </c>
      <c r="B156" s="264" t="s">
        <v>33</v>
      </c>
      <c r="C156" s="263"/>
      <c r="D156" s="273"/>
      <c r="E156" s="263"/>
      <c r="F156" s="257" t="str">
        <f t="shared" si="4"/>
        <v/>
      </c>
      <c r="G156" s="257" t="str">
        <f t="shared" si="5"/>
        <v/>
      </c>
    </row>
    <row r="157" spans="1:7" s="244" customFormat="1" ht="14.25">
      <c r="A157" s="261" t="s">
        <v>271</v>
      </c>
      <c r="B157" s="264" t="s">
        <v>35</v>
      </c>
      <c r="C157" s="263"/>
      <c r="D157" s="273"/>
      <c r="E157" s="263"/>
      <c r="F157" s="257" t="str">
        <f t="shared" si="4"/>
        <v/>
      </c>
      <c r="G157" s="257" t="str">
        <f t="shared" si="5"/>
        <v/>
      </c>
    </row>
    <row r="158" spans="1:7" s="244" customFormat="1" ht="14.25">
      <c r="A158" s="261" t="s">
        <v>272</v>
      </c>
      <c r="B158" s="265" t="s">
        <v>37</v>
      </c>
      <c r="C158" s="263"/>
      <c r="D158" s="273"/>
      <c r="E158" s="263"/>
      <c r="F158" s="257" t="str">
        <f t="shared" si="4"/>
        <v/>
      </c>
      <c r="G158" s="257" t="str">
        <f t="shared" si="5"/>
        <v/>
      </c>
    </row>
    <row r="159" spans="1:7" s="244" customFormat="1" ht="14.25">
      <c r="A159" s="261" t="s">
        <v>273</v>
      </c>
      <c r="B159" s="262" t="s">
        <v>64</v>
      </c>
      <c r="C159" s="274"/>
      <c r="D159" s="275"/>
      <c r="E159" s="274"/>
      <c r="F159" s="257" t="str">
        <f t="shared" si="4"/>
        <v/>
      </c>
      <c r="G159" s="257" t="str">
        <f t="shared" si="5"/>
        <v/>
      </c>
    </row>
    <row r="160" spans="1:7" s="244" customFormat="1" ht="14.25">
      <c r="A160" s="261" t="s">
        <v>274</v>
      </c>
      <c r="B160" s="262" t="s">
        <v>51</v>
      </c>
      <c r="C160" s="263"/>
      <c r="D160" s="273"/>
      <c r="E160" s="263"/>
      <c r="F160" s="257" t="str">
        <f t="shared" si="4"/>
        <v/>
      </c>
      <c r="G160" s="257" t="str">
        <f t="shared" si="5"/>
        <v/>
      </c>
    </row>
    <row r="161" spans="1:7" s="244" customFormat="1" ht="14.25">
      <c r="A161" s="261" t="s">
        <v>275</v>
      </c>
      <c r="B161" s="262" t="s">
        <v>276</v>
      </c>
      <c r="C161" s="263"/>
      <c r="D161" s="273"/>
      <c r="E161" s="263"/>
      <c r="F161" s="257" t="str">
        <f t="shared" si="4"/>
        <v/>
      </c>
      <c r="G161" s="257" t="str">
        <f t="shared" si="5"/>
        <v/>
      </c>
    </row>
    <row r="162" spans="1:7" s="244" customFormat="1" ht="14.25">
      <c r="A162" s="258" t="s">
        <v>277</v>
      </c>
      <c r="B162" s="267" t="s">
        <v>278</v>
      </c>
      <c r="C162" s="260">
        <f>SUM(C163:C168)</f>
        <v>90</v>
      </c>
      <c r="D162" s="260">
        <f>SUM(D163:D168)</f>
        <v>140</v>
      </c>
      <c r="E162" s="260">
        <v>110</v>
      </c>
      <c r="F162" s="257">
        <f t="shared" si="4"/>
        <v>122.2</v>
      </c>
      <c r="G162" s="257">
        <f t="shared" si="5"/>
        <v>78.599999999999994</v>
      </c>
    </row>
    <row r="163" spans="1:7" s="244" customFormat="1" ht="14.25">
      <c r="A163" s="261" t="s">
        <v>279</v>
      </c>
      <c r="B163" s="264" t="s">
        <v>33</v>
      </c>
      <c r="C163" s="263"/>
      <c r="D163" s="263"/>
      <c r="E163" s="263"/>
      <c r="F163" s="257" t="str">
        <f t="shared" si="4"/>
        <v/>
      </c>
      <c r="G163" s="257" t="str">
        <f t="shared" si="5"/>
        <v/>
      </c>
    </row>
    <row r="164" spans="1:7" s="244" customFormat="1" ht="14.25">
      <c r="A164" s="261" t="s">
        <v>280</v>
      </c>
      <c r="B164" s="264" t="s">
        <v>35</v>
      </c>
      <c r="C164" s="263"/>
      <c r="D164" s="263">
        <v>2</v>
      </c>
      <c r="E164" s="263">
        <v>5</v>
      </c>
      <c r="F164" s="257" t="str">
        <f t="shared" si="4"/>
        <v/>
      </c>
      <c r="G164" s="257">
        <f t="shared" si="5"/>
        <v>250</v>
      </c>
    </row>
    <row r="165" spans="1:7" s="244" customFormat="1" ht="14.25">
      <c r="A165" s="261" t="s">
        <v>281</v>
      </c>
      <c r="B165" s="262" t="s">
        <v>37</v>
      </c>
      <c r="C165" s="263"/>
      <c r="D165" s="263"/>
      <c r="E165" s="263"/>
      <c r="F165" s="257" t="str">
        <f t="shared" si="4"/>
        <v/>
      </c>
      <c r="G165" s="257" t="str">
        <f t="shared" si="5"/>
        <v/>
      </c>
    </row>
    <row r="166" spans="1:7" s="244" customFormat="1" ht="14.25">
      <c r="A166" s="261" t="s">
        <v>282</v>
      </c>
      <c r="B166" s="262" t="s">
        <v>283</v>
      </c>
      <c r="C166" s="263">
        <v>90</v>
      </c>
      <c r="D166" s="263">
        <v>138</v>
      </c>
      <c r="E166" s="263">
        <v>100</v>
      </c>
      <c r="F166" s="257">
        <f t="shared" si="4"/>
        <v>111.1</v>
      </c>
      <c r="G166" s="257">
        <f t="shared" si="5"/>
        <v>72.5</v>
      </c>
    </row>
    <row r="167" spans="1:7" s="244" customFormat="1" ht="14.25">
      <c r="A167" s="261" t="s">
        <v>284</v>
      </c>
      <c r="B167" s="264" t="s">
        <v>51</v>
      </c>
      <c r="C167" s="263"/>
      <c r="D167" s="263"/>
      <c r="E167" s="263">
        <v>5</v>
      </c>
      <c r="F167" s="257" t="str">
        <f t="shared" si="4"/>
        <v/>
      </c>
      <c r="G167" s="257" t="str">
        <f t="shared" si="5"/>
        <v/>
      </c>
    </row>
    <row r="168" spans="1:7" s="244" customFormat="1" ht="14.25">
      <c r="A168" s="261" t="s">
        <v>285</v>
      </c>
      <c r="B168" s="264" t="s">
        <v>286</v>
      </c>
      <c r="C168" s="263"/>
      <c r="D168" s="263"/>
      <c r="E168" s="263"/>
      <c r="F168" s="257" t="str">
        <f t="shared" si="4"/>
        <v/>
      </c>
      <c r="G168" s="257" t="str">
        <f t="shared" si="5"/>
        <v/>
      </c>
    </row>
    <row r="169" spans="1:7" s="244" customFormat="1" ht="14.25">
      <c r="A169" s="258" t="s">
        <v>287</v>
      </c>
      <c r="B169" s="267" t="s">
        <v>288</v>
      </c>
      <c r="C169" s="260">
        <f>SUM(C170:C175)</f>
        <v>4327</v>
      </c>
      <c r="D169" s="260">
        <f>SUM(D170:D175)</f>
        <v>2623</v>
      </c>
      <c r="E169" s="260">
        <v>2710</v>
      </c>
      <c r="F169" s="257">
        <f t="shared" si="4"/>
        <v>62.6</v>
      </c>
      <c r="G169" s="257">
        <f t="shared" si="5"/>
        <v>103.3</v>
      </c>
    </row>
    <row r="170" spans="1:7" s="244" customFormat="1" ht="14.25">
      <c r="A170" s="261" t="s">
        <v>289</v>
      </c>
      <c r="B170" s="264" t="s">
        <v>33</v>
      </c>
      <c r="C170" s="263">
        <v>1440</v>
      </c>
      <c r="D170" s="263">
        <v>842</v>
      </c>
      <c r="E170" s="263">
        <v>958</v>
      </c>
      <c r="F170" s="257">
        <f t="shared" si="4"/>
        <v>66.5</v>
      </c>
      <c r="G170" s="257">
        <f t="shared" si="5"/>
        <v>113.8</v>
      </c>
    </row>
    <row r="171" spans="1:7" s="244" customFormat="1" ht="14.25">
      <c r="A171" s="261" t="s">
        <v>290</v>
      </c>
      <c r="B171" s="262" t="s">
        <v>35</v>
      </c>
      <c r="C171" s="263">
        <v>534</v>
      </c>
      <c r="D171" s="263">
        <v>530</v>
      </c>
      <c r="E171" s="263">
        <v>496</v>
      </c>
      <c r="F171" s="257">
        <f t="shared" si="4"/>
        <v>92.9</v>
      </c>
      <c r="G171" s="257">
        <f t="shared" si="5"/>
        <v>93.6</v>
      </c>
    </row>
    <row r="172" spans="1:7" s="244" customFormat="1" ht="14.25">
      <c r="A172" s="261" t="s">
        <v>291</v>
      </c>
      <c r="B172" s="262" t="s">
        <v>37</v>
      </c>
      <c r="C172" s="263">
        <v>70</v>
      </c>
      <c r="D172" s="263"/>
      <c r="E172" s="263"/>
      <c r="F172" s="257">
        <f t="shared" si="4"/>
        <v>0</v>
      </c>
      <c r="G172" s="257" t="str">
        <f t="shared" si="5"/>
        <v/>
      </c>
    </row>
    <row r="173" spans="1:7" s="244" customFormat="1" ht="14.25">
      <c r="A173" s="261" t="s">
        <v>292</v>
      </c>
      <c r="B173" s="262" t="s">
        <v>293</v>
      </c>
      <c r="C173" s="263">
        <v>864</v>
      </c>
      <c r="D173" s="263">
        <v>220</v>
      </c>
      <c r="E173" s="263">
        <v>88</v>
      </c>
      <c r="F173" s="257">
        <f t="shared" si="4"/>
        <v>10.199999999999999</v>
      </c>
      <c r="G173" s="257">
        <f t="shared" si="5"/>
        <v>40</v>
      </c>
    </row>
    <row r="174" spans="1:7" s="244" customFormat="1" ht="14.25">
      <c r="A174" s="261" t="s">
        <v>294</v>
      </c>
      <c r="B174" s="264" t="s">
        <v>51</v>
      </c>
      <c r="C174" s="263">
        <v>50</v>
      </c>
      <c r="D174" s="263">
        <v>30</v>
      </c>
      <c r="E174" s="263">
        <v>20</v>
      </c>
      <c r="F174" s="257">
        <f t="shared" si="4"/>
        <v>40</v>
      </c>
      <c r="G174" s="257">
        <f t="shared" si="5"/>
        <v>66.7</v>
      </c>
    </row>
    <row r="175" spans="1:7" s="244" customFormat="1" ht="14.25">
      <c r="A175" s="261" t="s">
        <v>295</v>
      </c>
      <c r="B175" s="264" t="s">
        <v>296</v>
      </c>
      <c r="C175" s="263">
        <v>1369</v>
      </c>
      <c r="D175" s="263">
        <v>1001</v>
      </c>
      <c r="E175" s="263">
        <v>1148</v>
      </c>
      <c r="F175" s="257">
        <f t="shared" si="4"/>
        <v>83.9</v>
      </c>
      <c r="G175" s="257">
        <f t="shared" si="5"/>
        <v>114.7</v>
      </c>
    </row>
    <row r="176" spans="1:7" s="244" customFormat="1" ht="14.25">
      <c r="A176" s="258" t="s">
        <v>297</v>
      </c>
      <c r="B176" s="267" t="s">
        <v>298</v>
      </c>
      <c r="C176" s="260">
        <f>SUM(C177:C182)</f>
        <v>2091</v>
      </c>
      <c r="D176" s="260">
        <f>SUM(D177:D182)</f>
        <v>933</v>
      </c>
      <c r="E176" s="260">
        <v>1348</v>
      </c>
      <c r="F176" s="257">
        <f t="shared" si="4"/>
        <v>64.5</v>
      </c>
      <c r="G176" s="257">
        <f t="shared" si="5"/>
        <v>144.5</v>
      </c>
    </row>
    <row r="177" spans="1:7" s="244" customFormat="1" ht="14.25">
      <c r="A177" s="261" t="s">
        <v>299</v>
      </c>
      <c r="B177" s="262" t="s">
        <v>33</v>
      </c>
      <c r="C177" s="263">
        <v>489</v>
      </c>
      <c r="D177" s="263">
        <v>397</v>
      </c>
      <c r="E177" s="263">
        <v>422</v>
      </c>
      <c r="F177" s="257">
        <f t="shared" si="4"/>
        <v>86.3</v>
      </c>
      <c r="G177" s="257">
        <f t="shared" si="5"/>
        <v>106.3</v>
      </c>
    </row>
    <row r="178" spans="1:7" s="244" customFormat="1" ht="14.25">
      <c r="A178" s="261" t="s">
        <v>300</v>
      </c>
      <c r="B178" s="262" t="s">
        <v>35</v>
      </c>
      <c r="C178" s="263">
        <v>165</v>
      </c>
      <c r="D178" s="263">
        <v>241</v>
      </c>
      <c r="E178" s="263">
        <v>271</v>
      </c>
      <c r="F178" s="257">
        <f t="shared" si="4"/>
        <v>164.2</v>
      </c>
      <c r="G178" s="257">
        <f t="shared" si="5"/>
        <v>112.4</v>
      </c>
    </row>
    <row r="179" spans="1:7" s="244" customFormat="1" ht="14.25">
      <c r="A179" s="261" t="s">
        <v>301</v>
      </c>
      <c r="B179" s="262" t="s">
        <v>37</v>
      </c>
      <c r="C179" s="263"/>
      <c r="D179" s="263"/>
      <c r="E179" s="263"/>
      <c r="F179" s="257" t="str">
        <f t="shared" si="4"/>
        <v/>
      </c>
      <c r="G179" s="257" t="str">
        <f t="shared" si="5"/>
        <v/>
      </c>
    </row>
    <row r="180" spans="1:7" s="244" customFormat="1" ht="14.25">
      <c r="A180" s="261" t="s">
        <v>302</v>
      </c>
      <c r="B180" s="262" t="s">
        <v>303</v>
      </c>
      <c r="C180" s="263"/>
      <c r="D180" s="263"/>
      <c r="E180" s="263"/>
      <c r="F180" s="257" t="str">
        <f t="shared" si="4"/>
        <v/>
      </c>
      <c r="G180" s="257" t="str">
        <f t="shared" si="5"/>
        <v/>
      </c>
    </row>
    <row r="181" spans="1:7" s="244" customFormat="1" ht="14.25">
      <c r="A181" s="261" t="s">
        <v>304</v>
      </c>
      <c r="B181" s="262" t="s">
        <v>51</v>
      </c>
      <c r="C181" s="263"/>
      <c r="D181" s="263"/>
      <c r="E181" s="263"/>
      <c r="F181" s="257" t="str">
        <f t="shared" si="4"/>
        <v/>
      </c>
      <c r="G181" s="257" t="str">
        <f t="shared" si="5"/>
        <v/>
      </c>
    </row>
    <row r="182" spans="1:7" s="244" customFormat="1" ht="14.25">
      <c r="A182" s="261" t="s">
        <v>305</v>
      </c>
      <c r="B182" s="264" t="s">
        <v>306</v>
      </c>
      <c r="C182" s="263">
        <v>1437</v>
      </c>
      <c r="D182" s="263">
        <v>295</v>
      </c>
      <c r="E182" s="263">
        <v>655</v>
      </c>
      <c r="F182" s="257">
        <f t="shared" si="4"/>
        <v>45.6</v>
      </c>
      <c r="G182" s="257">
        <f t="shared" si="5"/>
        <v>222</v>
      </c>
    </row>
    <row r="183" spans="1:7" s="244" customFormat="1" ht="14.25">
      <c r="A183" s="258" t="s">
        <v>307</v>
      </c>
      <c r="B183" s="267" t="s">
        <v>308</v>
      </c>
      <c r="C183" s="260">
        <f>SUM(C184:C189)</f>
        <v>982</v>
      </c>
      <c r="D183" s="260">
        <f>SUM(D184:D189)</f>
        <v>668</v>
      </c>
      <c r="E183" s="260">
        <v>857</v>
      </c>
      <c r="F183" s="257">
        <f t="shared" si="4"/>
        <v>87.3</v>
      </c>
      <c r="G183" s="257">
        <f t="shared" si="5"/>
        <v>128.30000000000001</v>
      </c>
    </row>
    <row r="184" spans="1:7" s="244" customFormat="1" ht="14.25">
      <c r="A184" s="261" t="s">
        <v>309</v>
      </c>
      <c r="B184" s="265" t="s">
        <v>33</v>
      </c>
      <c r="C184" s="263">
        <v>547</v>
      </c>
      <c r="D184" s="263">
        <v>233</v>
      </c>
      <c r="E184" s="263">
        <v>346</v>
      </c>
      <c r="F184" s="257">
        <f t="shared" si="4"/>
        <v>63.3</v>
      </c>
      <c r="G184" s="257">
        <f t="shared" si="5"/>
        <v>148.5</v>
      </c>
    </row>
    <row r="185" spans="1:7" s="244" customFormat="1" ht="14.25">
      <c r="A185" s="261" t="s">
        <v>310</v>
      </c>
      <c r="B185" s="262" t="s">
        <v>35</v>
      </c>
      <c r="C185" s="263">
        <v>135</v>
      </c>
      <c r="D185" s="263">
        <v>356</v>
      </c>
      <c r="E185" s="263">
        <v>402</v>
      </c>
      <c r="F185" s="257">
        <f t="shared" si="4"/>
        <v>297.8</v>
      </c>
      <c r="G185" s="257">
        <f t="shared" si="5"/>
        <v>112.9</v>
      </c>
    </row>
    <row r="186" spans="1:7" s="244" customFormat="1" ht="14.25">
      <c r="A186" s="261" t="s">
        <v>311</v>
      </c>
      <c r="B186" s="262" t="s">
        <v>37</v>
      </c>
      <c r="C186" s="263"/>
      <c r="D186" s="263"/>
      <c r="E186" s="263">
        <v>10</v>
      </c>
      <c r="F186" s="257" t="str">
        <f t="shared" si="4"/>
        <v/>
      </c>
      <c r="G186" s="257" t="str">
        <f t="shared" si="5"/>
        <v/>
      </c>
    </row>
    <row r="187" spans="1:7" s="244" customFormat="1" ht="14.25">
      <c r="A187" s="261" t="s">
        <v>312</v>
      </c>
      <c r="B187" s="262" t="s">
        <v>313</v>
      </c>
      <c r="C187" s="263"/>
      <c r="D187" s="263"/>
      <c r="E187" s="263"/>
      <c r="F187" s="257" t="str">
        <f t="shared" si="4"/>
        <v/>
      </c>
      <c r="G187" s="257" t="str">
        <f t="shared" si="5"/>
        <v/>
      </c>
    </row>
    <row r="188" spans="1:7" s="244" customFormat="1" ht="14.25">
      <c r="A188" s="261" t="s">
        <v>314</v>
      </c>
      <c r="B188" s="262" t="s">
        <v>51</v>
      </c>
      <c r="C188" s="263"/>
      <c r="D188" s="263"/>
      <c r="E188" s="263"/>
      <c r="F188" s="257" t="str">
        <f t="shared" si="4"/>
        <v/>
      </c>
      <c r="G188" s="257" t="str">
        <f t="shared" si="5"/>
        <v/>
      </c>
    </row>
    <row r="189" spans="1:7" s="244" customFormat="1" ht="14.25">
      <c r="A189" s="261" t="s">
        <v>315</v>
      </c>
      <c r="B189" s="264" t="s">
        <v>316</v>
      </c>
      <c r="C189" s="263">
        <v>300</v>
      </c>
      <c r="D189" s="263">
        <v>79</v>
      </c>
      <c r="E189" s="263">
        <v>99</v>
      </c>
      <c r="F189" s="257">
        <f t="shared" si="4"/>
        <v>33</v>
      </c>
      <c r="G189" s="257">
        <f t="shared" si="5"/>
        <v>125.3</v>
      </c>
    </row>
    <row r="190" spans="1:7" s="244" customFormat="1" ht="14.25">
      <c r="A190" s="258" t="s">
        <v>317</v>
      </c>
      <c r="B190" s="267" t="s">
        <v>318</v>
      </c>
      <c r="C190" s="260">
        <f>SUM(C191:C197)</f>
        <v>250</v>
      </c>
      <c r="D190" s="276">
        <f>SUM(D191:D197)</f>
        <v>417</v>
      </c>
      <c r="E190" s="276">
        <v>450</v>
      </c>
      <c r="F190" s="257">
        <f t="shared" si="4"/>
        <v>180</v>
      </c>
      <c r="G190" s="257">
        <f t="shared" si="5"/>
        <v>107.9</v>
      </c>
    </row>
    <row r="191" spans="1:7" s="244" customFormat="1" ht="14.25">
      <c r="A191" s="261" t="s">
        <v>319</v>
      </c>
      <c r="B191" s="264" t="s">
        <v>33</v>
      </c>
      <c r="C191" s="263">
        <v>86</v>
      </c>
      <c r="D191" s="263">
        <v>120</v>
      </c>
      <c r="E191" s="263">
        <v>142</v>
      </c>
      <c r="F191" s="257">
        <f t="shared" si="4"/>
        <v>165.1</v>
      </c>
      <c r="G191" s="257">
        <f t="shared" si="5"/>
        <v>118.3</v>
      </c>
    </row>
    <row r="192" spans="1:7" s="244" customFormat="1" ht="14.25">
      <c r="A192" s="261" t="s">
        <v>320</v>
      </c>
      <c r="B192" s="262" t="s">
        <v>35</v>
      </c>
      <c r="C192" s="263">
        <v>100</v>
      </c>
      <c r="D192" s="263">
        <v>201</v>
      </c>
      <c r="E192" s="263">
        <v>187</v>
      </c>
      <c r="F192" s="257">
        <f t="shared" si="4"/>
        <v>187</v>
      </c>
      <c r="G192" s="257">
        <f t="shared" si="5"/>
        <v>93</v>
      </c>
    </row>
    <row r="193" spans="1:7" s="244" customFormat="1" ht="14.25">
      <c r="A193" s="261" t="s">
        <v>321</v>
      </c>
      <c r="B193" s="262" t="s">
        <v>37</v>
      </c>
      <c r="C193" s="263"/>
      <c r="D193" s="263"/>
      <c r="E193" s="263">
        <v>11</v>
      </c>
      <c r="F193" s="257" t="str">
        <f t="shared" si="4"/>
        <v/>
      </c>
      <c r="G193" s="257" t="str">
        <f t="shared" si="5"/>
        <v/>
      </c>
    </row>
    <row r="194" spans="1:7" s="244" customFormat="1" ht="14.25">
      <c r="A194" s="261" t="s">
        <v>322</v>
      </c>
      <c r="B194" s="262" t="s">
        <v>323</v>
      </c>
      <c r="C194" s="263">
        <v>64</v>
      </c>
      <c r="D194" s="263">
        <v>37</v>
      </c>
      <c r="E194" s="263">
        <v>50</v>
      </c>
      <c r="F194" s="257">
        <f t="shared" si="4"/>
        <v>78.099999999999994</v>
      </c>
      <c r="G194" s="257">
        <f t="shared" si="5"/>
        <v>135.1</v>
      </c>
    </row>
    <row r="195" spans="1:7" s="244" customFormat="1" ht="14.25">
      <c r="A195" s="261" t="s">
        <v>324</v>
      </c>
      <c r="B195" s="262" t="s">
        <v>325</v>
      </c>
      <c r="C195" s="263"/>
      <c r="D195" s="263"/>
      <c r="E195" s="263"/>
      <c r="F195" s="257" t="str">
        <f t="shared" si="4"/>
        <v/>
      </c>
      <c r="G195" s="257" t="str">
        <f t="shared" si="5"/>
        <v/>
      </c>
    </row>
    <row r="196" spans="1:7" s="244" customFormat="1" ht="14.25">
      <c r="A196" s="261" t="s">
        <v>326</v>
      </c>
      <c r="B196" s="262" t="s">
        <v>51</v>
      </c>
      <c r="C196" s="274"/>
      <c r="D196" s="274"/>
      <c r="E196" s="274"/>
      <c r="F196" s="257" t="str">
        <f t="shared" si="4"/>
        <v/>
      </c>
      <c r="G196" s="257" t="str">
        <f t="shared" si="5"/>
        <v/>
      </c>
    </row>
    <row r="197" spans="1:7" s="244" customFormat="1" ht="14.25">
      <c r="A197" s="261" t="s">
        <v>327</v>
      </c>
      <c r="B197" s="264" t="s">
        <v>328</v>
      </c>
      <c r="C197" s="274"/>
      <c r="D197" s="263">
        <v>59</v>
      </c>
      <c r="E197" s="274">
        <v>60</v>
      </c>
      <c r="F197" s="257" t="str">
        <f t="shared" si="4"/>
        <v/>
      </c>
      <c r="G197" s="257">
        <f t="shared" si="5"/>
        <v>101.7</v>
      </c>
    </row>
    <row r="198" spans="1:7" s="244" customFormat="1" ht="14.25">
      <c r="A198" s="258" t="s">
        <v>329</v>
      </c>
      <c r="B198" s="267" t="s">
        <v>330</v>
      </c>
      <c r="C198" s="260">
        <f>SUM(C199:C203)</f>
        <v>0</v>
      </c>
      <c r="D198" s="272">
        <f>SUM(D199:D203)</f>
        <v>0</v>
      </c>
      <c r="E198" s="260">
        <f>SUM(E199:E203)</f>
        <v>0</v>
      </c>
      <c r="F198" s="257" t="str">
        <f t="shared" ref="F198:F231" si="6">IF(C198=0,"",ROUND(E198/C198*100,1))</f>
        <v/>
      </c>
      <c r="G198" s="257" t="str">
        <f t="shared" ref="G198:G231" si="7">IF(D198=0,"",ROUND(E198/D198*100,1))</f>
        <v/>
      </c>
    </row>
    <row r="199" spans="1:7" s="244" customFormat="1" ht="14.25">
      <c r="A199" s="261" t="s">
        <v>331</v>
      </c>
      <c r="B199" s="264" t="s">
        <v>33</v>
      </c>
      <c r="C199" s="263"/>
      <c r="D199" s="273"/>
      <c r="E199" s="263"/>
      <c r="F199" s="257" t="str">
        <f t="shared" si="6"/>
        <v/>
      </c>
      <c r="G199" s="257" t="str">
        <f t="shared" si="7"/>
        <v/>
      </c>
    </row>
    <row r="200" spans="1:7" s="244" customFormat="1" ht="14.25">
      <c r="A200" s="261" t="s">
        <v>332</v>
      </c>
      <c r="B200" s="265" t="s">
        <v>35</v>
      </c>
      <c r="C200" s="263"/>
      <c r="D200" s="273"/>
      <c r="E200" s="263"/>
      <c r="F200" s="257" t="str">
        <f t="shared" si="6"/>
        <v/>
      </c>
      <c r="G200" s="257" t="str">
        <f t="shared" si="7"/>
        <v/>
      </c>
    </row>
    <row r="201" spans="1:7" s="244" customFormat="1" ht="14.25">
      <c r="A201" s="261" t="s">
        <v>333</v>
      </c>
      <c r="B201" s="262" t="s">
        <v>37</v>
      </c>
      <c r="C201" s="277"/>
      <c r="D201" s="278"/>
      <c r="E201" s="277"/>
      <c r="F201" s="257" t="str">
        <f t="shared" si="6"/>
        <v/>
      </c>
      <c r="G201" s="257" t="str">
        <f t="shared" si="7"/>
        <v/>
      </c>
    </row>
    <row r="202" spans="1:7" s="244" customFormat="1" ht="14.25">
      <c r="A202" s="261" t="s">
        <v>334</v>
      </c>
      <c r="B202" s="262" t="s">
        <v>51</v>
      </c>
      <c r="C202" s="277"/>
      <c r="D202" s="278"/>
      <c r="E202" s="277"/>
      <c r="F202" s="257" t="str">
        <f t="shared" si="6"/>
        <v/>
      </c>
      <c r="G202" s="257" t="str">
        <f t="shared" si="7"/>
        <v/>
      </c>
    </row>
    <row r="203" spans="1:7" s="244" customFormat="1" ht="14.25">
      <c r="A203" s="261" t="s">
        <v>335</v>
      </c>
      <c r="B203" s="262" t="s">
        <v>336</v>
      </c>
      <c r="C203" s="277"/>
      <c r="D203" s="278"/>
      <c r="E203" s="277"/>
      <c r="F203" s="257" t="str">
        <f t="shared" si="6"/>
        <v/>
      </c>
      <c r="G203" s="257" t="str">
        <f t="shared" si="7"/>
        <v/>
      </c>
    </row>
    <row r="204" spans="1:7" s="244" customFormat="1" ht="14.25">
      <c r="A204" s="258" t="s">
        <v>337</v>
      </c>
      <c r="B204" s="267" t="s">
        <v>338</v>
      </c>
      <c r="C204" s="279">
        <f>SUM(C205:C209)</f>
        <v>200</v>
      </c>
      <c r="D204" s="279">
        <f>SUM(D205:D209)</f>
        <v>198</v>
      </c>
      <c r="E204" s="279"/>
      <c r="F204" s="257">
        <f t="shared" si="6"/>
        <v>0</v>
      </c>
      <c r="G204" s="257">
        <f t="shared" si="7"/>
        <v>0</v>
      </c>
    </row>
    <row r="205" spans="1:7" s="244" customFormat="1" ht="14.25">
      <c r="A205" s="261" t="s">
        <v>339</v>
      </c>
      <c r="B205" s="264" t="s">
        <v>33</v>
      </c>
      <c r="C205" s="277"/>
      <c r="D205" s="277">
        <v>17</v>
      </c>
      <c r="E205" s="277"/>
      <c r="F205" s="257" t="str">
        <f t="shared" si="6"/>
        <v/>
      </c>
      <c r="G205" s="257">
        <f t="shared" si="7"/>
        <v>0</v>
      </c>
    </row>
    <row r="206" spans="1:7" s="244" customFormat="1" ht="14.25">
      <c r="A206" s="261" t="s">
        <v>340</v>
      </c>
      <c r="B206" s="264" t="s">
        <v>35</v>
      </c>
      <c r="C206" s="277"/>
      <c r="D206" s="277"/>
      <c r="E206" s="277"/>
      <c r="F206" s="257" t="str">
        <f t="shared" si="6"/>
        <v/>
      </c>
      <c r="G206" s="257" t="str">
        <f t="shared" si="7"/>
        <v/>
      </c>
    </row>
    <row r="207" spans="1:7" s="244" customFormat="1" ht="14.25">
      <c r="A207" s="261" t="s">
        <v>341</v>
      </c>
      <c r="B207" s="262" t="s">
        <v>37</v>
      </c>
      <c r="C207" s="277"/>
      <c r="D207" s="277"/>
      <c r="E207" s="277"/>
      <c r="F207" s="257" t="str">
        <f t="shared" si="6"/>
        <v/>
      </c>
      <c r="G207" s="257" t="str">
        <f t="shared" si="7"/>
        <v/>
      </c>
    </row>
    <row r="208" spans="1:7" s="244" customFormat="1" ht="14.25">
      <c r="A208" s="261" t="s">
        <v>342</v>
      </c>
      <c r="B208" s="262" t="s">
        <v>51</v>
      </c>
      <c r="C208" s="277"/>
      <c r="D208" s="277"/>
      <c r="E208" s="277"/>
      <c r="F208" s="257" t="str">
        <f t="shared" si="6"/>
        <v/>
      </c>
      <c r="G208" s="257" t="str">
        <f t="shared" si="7"/>
        <v/>
      </c>
    </row>
    <row r="209" spans="1:7" s="244" customFormat="1" ht="14.25">
      <c r="A209" s="261" t="s">
        <v>343</v>
      </c>
      <c r="B209" s="262" t="s">
        <v>344</v>
      </c>
      <c r="C209" s="277">
        <v>200</v>
      </c>
      <c r="D209" s="277">
        <v>181</v>
      </c>
      <c r="E209" s="277"/>
      <c r="F209" s="257">
        <f t="shared" si="6"/>
        <v>0</v>
      </c>
      <c r="G209" s="257">
        <f t="shared" si="7"/>
        <v>0</v>
      </c>
    </row>
    <row r="210" spans="1:7" s="244" customFormat="1" ht="14.25">
      <c r="A210" s="258" t="s">
        <v>345</v>
      </c>
      <c r="B210" s="259" t="s">
        <v>346</v>
      </c>
      <c r="C210" s="279">
        <f>SUM(C211:C216)</f>
        <v>0</v>
      </c>
      <c r="D210" s="279">
        <f>SUM(D211:D216)</f>
        <v>10</v>
      </c>
      <c r="E210" s="279">
        <f>SUM(E211:E216)</f>
        <v>0</v>
      </c>
      <c r="F210" s="257" t="str">
        <f t="shared" si="6"/>
        <v/>
      </c>
      <c r="G210" s="257">
        <f t="shared" si="7"/>
        <v>0</v>
      </c>
    </row>
    <row r="211" spans="1:7" s="244" customFormat="1" ht="14.25">
      <c r="A211" s="261" t="s">
        <v>347</v>
      </c>
      <c r="B211" s="262" t="s">
        <v>33</v>
      </c>
      <c r="C211" s="277"/>
      <c r="D211" s="277">
        <v>10</v>
      </c>
      <c r="E211" s="277"/>
      <c r="F211" s="257" t="str">
        <f t="shared" si="6"/>
        <v/>
      </c>
      <c r="G211" s="257">
        <f t="shared" si="7"/>
        <v>0</v>
      </c>
    </row>
    <row r="212" spans="1:7" s="244" customFormat="1" ht="14.25">
      <c r="A212" s="261" t="s">
        <v>348</v>
      </c>
      <c r="B212" s="262" t="s">
        <v>35</v>
      </c>
      <c r="C212" s="277"/>
      <c r="D212" s="277"/>
      <c r="E212" s="277"/>
      <c r="F212" s="257" t="str">
        <f t="shared" si="6"/>
        <v/>
      </c>
      <c r="G212" s="257" t="str">
        <f t="shared" si="7"/>
        <v/>
      </c>
    </row>
    <row r="213" spans="1:7" s="244" customFormat="1" ht="14.25">
      <c r="A213" s="261" t="s">
        <v>349</v>
      </c>
      <c r="B213" s="262" t="s">
        <v>37</v>
      </c>
      <c r="C213" s="277"/>
      <c r="D213" s="277"/>
      <c r="E213" s="277"/>
      <c r="F213" s="257" t="str">
        <f t="shared" si="6"/>
        <v/>
      </c>
      <c r="G213" s="257" t="str">
        <f t="shared" si="7"/>
        <v/>
      </c>
    </row>
    <row r="214" spans="1:7" s="244" customFormat="1" ht="14.25">
      <c r="A214" s="261" t="s">
        <v>350</v>
      </c>
      <c r="B214" s="262" t="s">
        <v>351</v>
      </c>
      <c r="C214" s="277"/>
      <c r="D214" s="277"/>
      <c r="E214" s="277"/>
      <c r="F214" s="257" t="str">
        <f t="shared" si="6"/>
        <v/>
      </c>
      <c r="G214" s="257" t="str">
        <f t="shared" si="7"/>
        <v/>
      </c>
    </row>
    <row r="215" spans="1:7" s="244" customFormat="1" ht="14.25">
      <c r="A215" s="261" t="s">
        <v>352</v>
      </c>
      <c r="B215" s="262" t="s">
        <v>51</v>
      </c>
      <c r="C215" s="277"/>
      <c r="D215" s="277"/>
      <c r="E215" s="277"/>
      <c r="F215" s="257" t="str">
        <f t="shared" si="6"/>
        <v/>
      </c>
      <c r="G215" s="257" t="str">
        <f t="shared" si="7"/>
        <v/>
      </c>
    </row>
    <row r="216" spans="1:7" s="244" customFormat="1" ht="14.25">
      <c r="A216" s="261" t="s">
        <v>353</v>
      </c>
      <c r="B216" s="262" t="s">
        <v>354</v>
      </c>
      <c r="C216" s="277"/>
      <c r="D216" s="277"/>
      <c r="E216" s="277"/>
      <c r="F216" s="257" t="str">
        <f t="shared" si="6"/>
        <v/>
      </c>
      <c r="G216" s="257" t="str">
        <f t="shared" si="7"/>
        <v/>
      </c>
    </row>
    <row r="217" spans="1:7" s="244" customFormat="1" ht="14.25">
      <c r="A217" s="258" t="s">
        <v>355</v>
      </c>
      <c r="B217" s="259" t="s">
        <v>356</v>
      </c>
      <c r="C217" s="279">
        <f>SUM(C218:C231)</f>
        <v>2410</v>
      </c>
      <c r="D217" s="279">
        <f>SUM(D218:D231)</f>
        <v>1396</v>
      </c>
      <c r="E217" s="279">
        <v>2725</v>
      </c>
      <c r="F217" s="257">
        <f t="shared" si="6"/>
        <v>113.1</v>
      </c>
      <c r="G217" s="257">
        <f t="shared" si="7"/>
        <v>195.2</v>
      </c>
    </row>
    <row r="218" spans="1:7" s="244" customFormat="1" ht="14.25">
      <c r="A218" s="261" t="s">
        <v>357</v>
      </c>
      <c r="B218" s="262" t="s">
        <v>33</v>
      </c>
      <c r="C218" s="263">
        <v>960</v>
      </c>
      <c r="D218" s="263">
        <v>962</v>
      </c>
      <c r="E218" s="263">
        <v>1263</v>
      </c>
      <c r="F218" s="257">
        <f t="shared" si="6"/>
        <v>131.6</v>
      </c>
      <c r="G218" s="257">
        <f t="shared" si="7"/>
        <v>131.30000000000001</v>
      </c>
    </row>
    <row r="219" spans="1:7" s="244" customFormat="1" ht="14.25">
      <c r="A219" s="261" t="s">
        <v>358</v>
      </c>
      <c r="B219" s="262" t="s">
        <v>35</v>
      </c>
      <c r="C219" s="263">
        <v>420</v>
      </c>
      <c r="D219" s="263">
        <v>411</v>
      </c>
      <c r="E219" s="263">
        <v>418</v>
      </c>
      <c r="F219" s="257">
        <f t="shared" si="6"/>
        <v>99.5</v>
      </c>
      <c r="G219" s="257">
        <f t="shared" si="7"/>
        <v>101.7</v>
      </c>
    </row>
    <row r="220" spans="1:7" s="244" customFormat="1" ht="14.25">
      <c r="A220" s="261" t="s">
        <v>359</v>
      </c>
      <c r="B220" s="262" t="s">
        <v>37</v>
      </c>
      <c r="C220" s="263"/>
      <c r="D220" s="263"/>
      <c r="E220" s="263"/>
      <c r="F220" s="257" t="str">
        <f t="shared" si="6"/>
        <v/>
      </c>
      <c r="G220" s="257" t="str">
        <f t="shared" si="7"/>
        <v/>
      </c>
    </row>
    <row r="221" spans="1:7" s="244" customFormat="1" ht="14.25">
      <c r="A221" s="261" t="s">
        <v>360</v>
      </c>
      <c r="B221" s="262" t="s">
        <v>361</v>
      </c>
      <c r="C221" s="263"/>
      <c r="D221" s="263"/>
      <c r="E221" s="263"/>
      <c r="F221" s="257" t="str">
        <f t="shared" si="6"/>
        <v/>
      </c>
      <c r="G221" s="257" t="str">
        <f t="shared" si="7"/>
        <v/>
      </c>
    </row>
    <row r="222" spans="1:7" s="244" customFormat="1" ht="14.25">
      <c r="A222" s="261" t="s">
        <v>362</v>
      </c>
      <c r="B222" s="262" t="s">
        <v>363</v>
      </c>
      <c r="C222" s="263"/>
      <c r="D222" s="263">
        <v>19</v>
      </c>
      <c r="E222" s="263">
        <v>10</v>
      </c>
      <c r="F222" s="257" t="str">
        <f t="shared" si="6"/>
        <v/>
      </c>
      <c r="G222" s="257">
        <f t="shared" si="7"/>
        <v>52.6</v>
      </c>
    </row>
    <row r="223" spans="1:7" s="244" customFormat="1" ht="14.25">
      <c r="A223" s="261" t="s">
        <v>364</v>
      </c>
      <c r="B223" s="262" t="s">
        <v>134</v>
      </c>
      <c r="C223" s="263"/>
      <c r="D223" s="263"/>
      <c r="E223" s="263"/>
      <c r="F223" s="257" t="str">
        <f t="shared" si="6"/>
        <v/>
      </c>
      <c r="G223" s="257" t="str">
        <f t="shared" si="7"/>
        <v/>
      </c>
    </row>
    <row r="224" spans="1:7" s="244" customFormat="1" ht="14.25">
      <c r="A224" s="261" t="s">
        <v>365</v>
      </c>
      <c r="B224" s="262" t="s">
        <v>366</v>
      </c>
      <c r="C224" s="263"/>
      <c r="D224" s="263"/>
      <c r="E224" s="263"/>
      <c r="F224" s="257" t="str">
        <f t="shared" si="6"/>
        <v/>
      </c>
      <c r="G224" s="257" t="str">
        <f t="shared" si="7"/>
        <v/>
      </c>
    </row>
    <row r="225" spans="1:7" s="244" customFormat="1" ht="14.25">
      <c r="A225" s="261" t="s">
        <v>367</v>
      </c>
      <c r="B225" s="262" t="s">
        <v>368</v>
      </c>
      <c r="C225" s="263"/>
      <c r="D225" s="263">
        <v>4</v>
      </c>
      <c r="E225" s="263"/>
      <c r="F225" s="257" t="str">
        <f t="shared" si="6"/>
        <v/>
      </c>
      <c r="G225" s="257">
        <f t="shared" si="7"/>
        <v>0</v>
      </c>
    </row>
    <row r="226" spans="1:7" s="244" customFormat="1" ht="14.25">
      <c r="A226" s="261" t="s">
        <v>369</v>
      </c>
      <c r="B226" s="262" t="s">
        <v>370</v>
      </c>
      <c r="C226" s="263"/>
      <c r="D226" s="263"/>
      <c r="E226" s="263"/>
      <c r="F226" s="257" t="str">
        <f t="shared" si="6"/>
        <v/>
      </c>
      <c r="G226" s="257" t="str">
        <f t="shared" si="7"/>
        <v/>
      </c>
    </row>
    <row r="227" spans="1:7" s="244" customFormat="1" ht="14.25">
      <c r="A227" s="261" t="s">
        <v>371</v>
      </c>
      <c r="B227" s="262" t="s">
        <v>372</v>
      </c>
      <c r="C227" s="263"/>
      <c r="D227" s="263"/>
      <c r="E227" s="263"/>
      <c r="F227" s="257" t="str">
        <f t="shared" si="6"/>
        <v/>
      </c>
      <c r="G227" s="257" t="str">
        <f t="shared" si="7"/>
        <v/>
      </c>
    </row>
    <row r="228" spans="1:7" s="244" customFormat="1" ht="14.25">
      <c r="A228" s="261" t="s">
        <v>373</v>
      </c>
      <c r="B228" s="262" t="s">
        <v>374</v>
      </c>
      <c r="C228" s="263">
        <v>120</v>
      </c>
      <c r="D228" s="263"/>
      <c r="E228" s="263">
        <v>130</v>
      </c>
      <c r="F228" s="257">
        <f t="shared" si="6"/>
        <v>108.3</v>
      </c>
      <c r="G228" s="257" t="str">
        <f t="shared" si="7"/>
        <v/>
      </c>
    </row>
    <row r="229" spans="1:7" s="244" customFormat="1" ht="14.25">
      <c r="A229" s="261" t="s">
        <v>375</v>
      </c>
      <c r="B229" s="262" t="s">
        <v>376</v>
      </c>
      <c r="C229" s="263">
        <v>130</v>
      </c>
      <c r="D229" s="263"/>
      <c r="E229" s="263">
        <v>136</v>
      </c>
      <c r="F229" s="257">
        <f t="shared" si="6"/>
        <v>104.6</v>
      </c>
      <c r="G229" s="257" t="str">
        <f t="shared" si="7"/>
        <v/>
      </c>
    </row>
    <row r="230" spans="1:7" s="244" customFormat="1" ht="14.25">
      <c r="A230" s="261" t="s">
        <v>377</v>
      </c>
      <c r="B230" s="262" t="s">
        <v>51</v>
      </c>
      <c r="C230" s="263"/>
      <c r="D230" s="263"/>
      <c r="E230" s="263"/>
      <c r="F230" s="257" t="str">
        <f t="shared" si="6"/>
        <v/>
      </c>
      <c r="G230" s="257" t="str">
        <f t="shared" si="7"/>
        <v/>
      </c>
    </row>
    <row r="231" spans="1:7" s="244" customFormat="1" ht="14.25">
      <c r="A231" s="261" t="s">
        <v>378</v>
      </c>
      <c r="B231" s="262" t="s">
        <v>379</v>
      </c>
      <c r="C231" s="263">
        <v>780</v>
      </c>
      <c r="D231" s="263"/>
      <c r="E231" s="263">
        <v>768</v>
      </c>
      <c r="F231" s="257">
        <f t="shared" si="6"/>
        <v>98.5</v>
      </c>
      <c r="G231" s="257" t="str">
        <f t="shared" si="7"/>
        <v/>
      </c>
    </row>
    <row r="232" spans="1:7" s="244" customFormat="1" ht="14.25">
      <c r="A232" s="258" t="s">
        <v>380</v>
      </c>
      <c r="B232" s="259" t="s">
        <v>381</v>
      </c>
      <c r="C232" s="260">
        <f>SUM(C238:C239)</f>
        <v>0</v>
      </c>
      <c r="D232" s="260"/>
      <c r="E232" s="260">
        <v>796.33</v>
      </c>
      <c r="F232" s="257"/>
      <c r="G232" s="257"/>
    </row>
    <row r="233" spans="1:7" s="244" customFormat="1" ht="14.25">
      <c r="A233" s="280" t="s">
        <v>382</v>
      </c>
      <c r="B233" s="281" t="s">
        <v>33</v>
      </c>
      <c r="C233" s="282"/>
      <c r="D233" s="282"/>
      <c r="E233" s="282">
        <v>332</v>
      </c>
      <c r="F233" s="257"/>
      <c r="G233" s="257"/>
    </row>
    <row r="234" spans="1:7" s="244" customFormat="1" ht="14.25">
      <c r="A234" s="280" t="s">
        <v>383</v>
      </c>
      <c r="B234" s="281" t="s">
        <v>35</v>
      </c>
      <c r="C234" s="282"/>
      <c r="D234" s="282"/>
      <c r="E234" s="282"/>
      <c r="F234" s="257"/>
      <c r="G234" s="257"/>
    </row>
    <row r="235" spans="1:7" s="244" customFormat="1" ht="14.25">
      <c r="A235" s="280" t="s">
        <v>384</v>
      </c>
      <c r="B235" s="281" t="s">
        <v>37</v>
      </c>
      <c r="C235" s="282"/>
      <c r="D235" s="282"/>
      <c r="E235" s="282">
        <v>58</v>
      </c>
      <c r="F235" s="257"/>
      <c r="G235" s="257"/>
    </row>
    <row r="236" spans="1:7" s="244" customFormat="1" ht="14.25">
      <c r="A236" s="280" t="s">
        <v>385</v>
      </c>
      <c r="B236" s="281" t="s">
        <v>386</v>
      </c>
      <c r="C236" s="282"/>
      <c r="D236" s="282"/>
      <c r="E236" s="282">
        <v>369</v>
      </c>
      <c r="F236" s="257"/>
      <c r="G236" s="257"/>
    </row>
    <row r="237" spans="1:7" s="244" customFormat="1" ht="14.25">
      <c r="A237" s="280" t="s">
        <v>387</v>
      </c>
      <c r="B237" s="281" t="s">
        <v>388</v>
      </c>
      <c r="C237" s="282"/>
      <c r="D237" s="282"/>
      <c r="E237" s="282">
        <v>37</v>
      </c>
      <c r="F237" s="257"/>
      <c r="G237" s="257"/>
    </row>
    <row r="238" spans="1:7" s="244" customFormat="1" ht="14.25">
      <c r="A238" s="258" t="s">
        <v>389</v>
      </c>
      <c r="B238" s="259" t="s">
        <v>390</v>
      </c>
      <c r="C238" s="260">
        <f>SUM(C239:C240)</f>
        <v>0</v>
      </c>
      <c r="D238" s="272"/>
      <c r="E238" s="260"/>
      <c r="F238" s="257" t="str">
        <f t="shared" ref="F238:F267" si="8">IF(C238=0,"",ROUND(E238/C238*100,1))</f>
        <v/>
      </c>
      <c r="G238" s="257" t="str">
        <f t="shared" ref="G238:G267" si="9">IF(D238=0,"",ROUND(E238/D238*100,1))</f>
        <v/>
      </c>
    </row>
    <row r="239" spans="1:7" s="244" customFormat="1" ht="14.25">
      <c r="A239" s="261" t="s">
        <v>391</v>
      </c>
      <c r="B239" s="264" t="s">
        <v>392</v>
      </c>
      <c r="C239" s="263"/>
      <c r="D239" s="273"/>
      <c r="E239" s="263"/>
      <c r="F239" s="257" t="str">
        <f t="shared" si="8"/>
        <v/>
      </c>
      <c r="G239" s="257" t="str">
        <f t="shared" si="9"/>
        <v/>
      </c>
    </row>
    <row r="240" spans="1:7" s="244" customFormat="1" ht="14.25">
      <c r="A240" s="261" t="s">
        <v>393</v>
      </c>
      <c r="B240" s="264" t="s">
        <v>394</v>
      </c>
      <c r="C240" s="263"/>
      <c r="D240" s="273"/>
      <c r="E240" s="263"/>
      <c r="F240" s="257" t="str">
        <f t="shared" si="8"/>
        <v/>
      </c>
      <c r="G240" s="257" t="str">
        <f t="shared" si="9"/>
        <v/>
      </c>
    </row>
    <row r="241" spans="1:7" s="244" customFormat="1" ht="14.25">
      <c r="A241" s="255" t="s">
        <v>395</v>
      </c>
      <c r="B241" s="256" t="s">
        <v>396</v>
      </c>
      <c r="C241" s="283">
        <f>SUM(C242,C247,C249)</f>
        <v>0</v>
      </c>
      <c r="D241" s="284">
        <f>SUM(D242,D247,D249)</f>
        <v>0</v>
      </c>
      <c r="E241" s="283"/>
      <c r="F241" s="257" t="str">
        <f t="shared" si="8"/>
        <v/>
      </c>
      <c r="G241" s="257" t="str">
        <f t="shared" si="9"/>
        <v/>
      </c>
    </row>
    <row r="242" spans="1:7" s="244" customFormat="1" ht="14.25">
      <c r="A242" s="258" t="s">
        <v>397</v>
      </c>
      <c r="B242" s="259" t="s">
        <v>398</v>
      </c>
      <c r="C242" s="260">
        <f>SUM(C243:C246)</f>
        <v>0</v>
      </c>
      <c r="D242" s="272">
        <f>SUM(D243:D246)</f>
        <v>0</v>
      </c>
      <c r="E242" s="260"/>
      <c r="F242" s="257" t="str">
        <f t="shared" si="8"/>
        <v/>
      </c>
      <c r="G242" s="257" t="str">
        <f t="shared" si="9"/>
        <v/>
      </c>
    </row>
    <row r="243" spans="1:7" s="244" customFormat="1" ht="14.25">
      <c r="A243" s="261" t="s">
        <v>399</v>
      </c>
      <c r="B243" s="262" t="s">
        <v>400</v>
      </c>
      <c r="C243" s="263"/>
      <c r="D243" s="273"/>
      <c r="E243" s="263"/>
      <c r="F243" s="257" t="str">
        <f t="shared" si="8"/>
        <v/>
      </c>
      <c r="G243" s="257" t="str">
        <f t="shared" si="9"/>
        <v/>
      </c>
    </row>
    <row r="244" spans="1:7" s="244" customFormat="1" ht="14.25">
      <c r="A244" s="261" t="s">
        <v>401</v>
      </c>
      <c r="B244" s="262" t="s">
        <v>402</v>
      </c>
      <c r="C244" s="263"/>
      <c r="D244" s="273"/>
      <c r="E244" s="263"/>
      <c r="F244" s="257" t="str">
        <f t="shared" si="8"/>
        <v/>
      </c>
      <c r="G244" s="257" t="str">
        <f t="shared" si="9"/>
        <v/>
      </c>
    </row>
    <row r="245" spans="1:7" s="244" customFormat="1" ht="14.25">
      <c r="A245" s="261" t="s">
        <v>403</v>
      </c>
      <c r="B245" s="262" t="s">
        <v>404</v>
      </c>
      <c r="C245" s="263"/>
      <c r="D245" s="273"/>
      <c r="E245" s="263"/>
      <c r="F245" s="257" t="str">
        <f t="shared" si="8"/>
        <v/>
      </c>
      <c r="G245" s="257" t="str">
        <f t="shared" si="9"/>
        <v/>
      </c>
    </row>
    <row r="246" spans="1:7" s="244" customFormat="1" ht="14.25">
      <c r="A246" s="261" t="s">
        <v>405</v>
      </c>
      <c r="B246" s="262" t="s">
        <v>406</v>
      </c>
      <c r="C246" s="263"/>
      <c r="D246" s="273"/>
      <c r="E246" s="263"/>
      <c r="F246" s="257" t="str">
        <f t="shared" si="8"/>
        <v/>
      </c>
      <c r="G246" s="257" t="str">
        <f t="shared" si="9"/>
        <v/>
      </c>
    </row>
    <row r="247" spans="1:7" s="244" customFormat="1" ht="14.25">
      <c r="A247" s="258" t="s">
        <v>407</v>
      </c>
      <c r="B247" s="259" t="s">
        <v>408</v>
      </c>
      <c r="C247" s="260">
        <f>SUM(C248)</f>
        <v>0</v>
      </c>
      <c r="D247" s="272">
        <f>SUM(D248)</f>
        <v>0</v>
      </c>
      <c r="E247" s="260"/>
      <c r="F247" s="257" t="str">
        <f t="shared" si="8"/>
        <v/>
      </c>
      <c r="G247" s="257" t="str">
        <f t="shared" si="9"/>
        <v/>
      </c>
    </row>
    <row r="248" spans="1:7" s="244" customFormat="1" ht="14.25">
      <c r="A248" s="261" t="s">
        <v>409</v>
      </c>
      <c r="B248" s="262" t="s">
        <v>410</v>
      </c>
      <c r="C248" s="263"/>
      <c r="D248" s="273"/>
      <c r="E248" s="263"/>
      <c r="F248" s="257" t="str">
        <f t="shared" si="8"/>
        <v/>
      </c>
      <c r="G248" s="257" t="str">
        <f t="shared" si="9"/>
        <v/>
      </c>
    </row>
    <row r="249" spans="1:7" s="244" customFormat="1" ht="14.25">
      <c r="A249" s="258" t="s">
        <v>411</v>
      </c>
      <c r="B249" s="259" t="s">
        <v>412</v>
      </c>
      <c r="C249" s="260">
        <f>SUM(C250)</f>
        <v>0</v>
      </c>
      <c r="D249" s="272">
        <f>SUM(D250)</f>
        <v>0</v>
      </c>
      <c r="E249" s="260"/>
      <c r="F249" s="257" t="str">
        <f t="shared" si="8"/>
        <v/>
      </c>
      <c r="G249" s="257" t="str">
        <f t="shared" si="9"/>
        <v/>
      </c>
    </row>
    <row r="250" spans="1:7" s="244" customFormat="1" ht="14.25">
      <c r="A250" s="261" t="s">
        <v>413</v>
      </c>
      <c r="B250" s="262" t="s">
        <v>414</v>
      </c>
      <c r="C250" s="263"/>
      <c r="D250" s="273"/>
      <c r="E250" s="263"/>
      <c r="F250" s="257" t="str">
        <f t="shared" si="8"/>
        <v/>
      </c>
      <c r="G250" s="257" t="str">
        <f t="shared" si="9"/>
        <v/>
      </c>
    </row>
    <row r="251" spans="1:7" s="244" customFormat="1" ht="14.25">
      <c r="A251" s="255" t="s">
        <v>415</v>
      </c>
      <c r="B251" s="256" t="s">
        <v>416</v>
      </c>
      <c r="C251" s="283">
        <f>SUM(C252,C256,C258,C260,C268)</f>
        <v>0</v>
      </c>
      <c r="D251" s="284">
        <f>SUM(D252,D256,D258,D260,D268)</f>
        <v>0</v>
      </c>
      <c r="E251" s="283">
        <v>52.3</v>
      </c>
      <c r="F251" s="257" t="str">
        <f t="shared" si="8"/>
        <v/>
      </c>
      <c r="G251" s="257" t="str">
        <f t="shared" si="9"/>
        <v/>
      </c>
    </row>
    <row r="252" spans="1:7" s="244" customFormat="1" ht="14.25">
      <c r="A252" s="258" t="s">
        <v>417</v>
      </c>
      <c r="B252" s="271" t="s">
        <v>418</v>
      </c>
      <c r="C252" s="260">
        <f>SUM(C253:C255)</f>
        <v>0</v>
      </c>
      <c r="D252" s="272">
        <f>SUM(D253:D255)</f>
        <v>0</v>
      </c>
      <c r="E252" s="260"/>
      <c r="F252" s="257" t="str">
        <f t="shared" si="8"/>
        <v/>
      </c>
      <c r="G252" s="257" t="str">
        <f t="shared" si="9"/>
        <v/>
      </c>
    </row>
    <row r="253" spans="1:7" s="244" customFormat="1" ht="14.25">
      <c r="A253" s="261" t="s">
        <v>419</v>
      </c>
      <c r="B253" s="265" t="s">
        <v>420</v>
      </c>
      <c r="C253" s="263"/>
      <c r="D253" s="273"/>
      <c r="E253" s="263"/>
      <c r="F253" s="257" t="str">
        <f t="shared" si="8"/>
        <v/>
      </c>
      <c r="G253" s="257" t="str">
        <f t="shared" si="9"/>
        <v/>
      </c>
    </row>
    <row r="254" spans="1:7" s="244" customFormat="1" ht="14.25">
      <c r="A254" s="261" t="s">
        <v>421</v>
      </c>
      <c r="B254" s="265" t="s">
        <v>422</v>
      </c>
      <c r="C254" s="263"/>
      <c r="D254" s="273"/>
      <c r="E254" s="263"/>
      <c r="F254" s="257" t="str">
        <f t="shared" si="8"/>
        <v/>
      </c>
      <c r="G254" s="257" t="str">
        <f t="shared" si="9"/>
        <v/>
      </c>
    </row>
    <row r="255" spans="1:7" s="244" customFormat="1" ht="14.25">
      <c r="A255" s="261" t="s">
        <v>423</v>
      </c>
      <c r="B255" s="265" t="s">
        <v>424</v>
      </c>
      <c r="C255" s="263"/>
      <c r="D255" s="273"/>
      <c r="E255" s="263"/>
      <c r="F255" s="257" t="str">
        <f t="shared" si="8"/>
        <v/>
      </c>
      <c r="G255" s="257" t="str">
        <f t="shared" si="9"/>
        <v/>
      </c>
    </row>
    <row r="256" spans="1:7" s="244" customFormat="1" ht="14.25">
      <c r="A256" s="258" t="s">
        <v>425</v>
      </c>
      <c r="B256" s="271" t="s">
        <v>426</v>
      </c>
      <c r="C256" s="260">
        <f>SUM(C257)</f>
        <v>0</v>
      </c>
      <c r="D256" s="272">
        <f>SUM(D257)</f>
        <v>0</v>
      </c>
      <c r="E256" s="260"/>
      <c r="F256" s="257" t="str">
        <f t="shared" si="8"/>
        <v/>
      </c>
      <c r="G256" s="257" t="str">
        <f t="shared" si="9"/>
        <v/>
      </c>
    </row>
    <row r="257" spans="1:7" s="244" customFormat="1" ht="14.25">
      <c r="A257" s="261" t="s">
        <v>427</v>
      </c>
      <c r="B257" s="265" t="s">
        <v>428</v>
      </c>
      <c r="C257" s="263"/>
      <c r="D257" s="273"/>
      <c r="E257" s="263"/>
      <c r="F257" s="257" t="str">
        <f t="shared" si="8"/>
        <v/>
      </c>
      <c r="G257" s="257" t="str">
        <f t="shared" si="9"/>
        <v/>
      </c>
    </row>
    <row r="258" spans="1:7" s="244" customFormat="1" ht="14.25">
      <c r="A258" s="258" t="s">
        <v>429</v>
      </c>
      <c r="B258" s="271" t="s">
        <v>430</v>
      </c>
      <c r="C258" s="260">
        <f>SUM(C259)</f>
        <v>0</v>
      </c>
      <c r="D258" s="272">
        <f>SUM(D259)</f>
        <v>0</v>
      </c>
      <c r="E258" s="260"/>
      <c r="F258" s="257" t="str">
        <f t="shared" si="8"/>
        <v/>
      </c>
      <c r="G258" s="257" t="str">
        <f t="shared" si="9"/>
        <v/>
      </c>
    </row>
    <row r="259" spans="1:7" s="244" customFormat="1" ht="14.25">
      <c r="A259" s="261" t="s">
        <v>431</v>
      </c>
      <c r="B259" s="265" t="s">
        <v>432</v>
      </c>
      <c r="C259" s="263"/>
      <c r="D259" s="273"/>
      <c r="E259" s="263"/>
      <c r="F259" s="257" t="str">
        <f t="shared" si="8"/>
        <v/>
      </c>
      <c r="G259" s="257" t="str">
        <f t="shared" si="9"/>
        <v/>
      </c>
    </row>
    <row r="260" spans="1:7" s="244" customFormat="1" ht="14.25">
      <c r="A260" s="258" t="s">
        <v>433</v>
      </c>
      <c r="B260" s="267" t="s">
        <v>434</v>
      </c>
      <c r="C260" s="260">
        <f>SUM(C261:C267)</f>
        <v>0</v>
      </c>
      <c r="D260" s="272">
        <f>SUM(D261:D267)</f>
        <v>0</v>
      </c>
      <c r="E260" s="260">
        <v>52.3</v>
      </c>
      <c r="F260" s="257" t="str">
        <f t="shared" si="8"/>
        <v/>
      </c>
      <c r="G260" s="257" t="str">
        <f t="shared" si="9"/>
        <v/>
      </c>
    </row>
    <row r="261" spans="1:7" s="244" customFormat="1" ht="14.25">
      <c r="A261" s="261" t="s">
        <v>435</v>
      </c>
      <c r="B261" s="264" t="s">
        <v>436</v>
      </c>
      <c r="C261" s="263"/>
      <c r="D261" s="273"/>
      <c r="E261" s="263"/>
      <c r="F261" s="257" t="str">
        <f t="shared" si="8"/>
        <v/>
      </c>
      <c r="G261" s="257" t="str">
        <f t="shared" si="9"/>
        <v/>
      </c>
    </row>
    <row r="262" spans="1:7" s="244" customFormat="1" ht="14.25">
      <c r="A262" s="261" t="s">
        <v>437</v>
      </c>
      <c r="B262" s="262" t="s">
        <v>438</v>
      </c>
      <c r="C262" s="263"/>
      <c r="D262" s="273"/>
      <c r="E262" s="263"/>
      <c r="F262" s="257" t="str">
        <f t="shared" si="8"/>
        <v/>
      </c>
      <c r="G262" s="257" t="str">
        <f t="shared" si="9"/>
        <v/>
      </c>
    </row>
    <row r="263" spans="1:7" s="244" customFormat="1" ht="14.25">
      <c r="A263" s="261" t="s">
        <v>439</v>
      </c>
      <c r="B263" s="262" t="s">
        <v>440</v>
      </c>
      <c r="C263" s="263"/>
      <c r="D263" s="273"/>
      <c r="E263" s="263"/>
      <c r="F263" s="257" t="str">
        <f t="shared" si="8"/>
        <v/>
      </c>
      <c r="G263" s="257" t="str">
        <f t="shared" si="9"/>
        <v/>
      </c>
    </row>
    <row r="264" spans="1:7" s="244" customFormat="1" ht="14.25">
      <c r="A264" s="261" t="s">
        <v>441</v>
      </c>
      <c r="B264" s="262" t="s">
        <v>442</v>
      </c>
      <c r="C264" s="263"/>
      <c r="D264" s="273"/>
      <c r="E264" s="263"/>
      <c r="F264" s="257" t="str">
        <f t="shared" si="8"/>
        <v/>
      </c>
      <c r="G264" s="257" t="str">
        <f t="shared" si="9"/>
        <v/>
      </c>
    </row>
    <row r="265" spans="1:7" s="244" customFormat="1" ht="14.25">
      <c r="A265" s="261" t="s">
        <v>443</v>
      </c>
      <c r="B265" s="264" t="s">
        <v>444</v>
      </c>
      <c r="C265" s="263"/>
      <c r="D265" s="273"/>
      <c r="E265" s="263">
        <v>52</v>
      </c>
      <c r="F265" s="257" t="str">
        <f t="shared" si="8"/>
        <v/>
      </c>
      <c r="G265" s="257" t="str">
        <f t="shared" si="9"/>
        <v/>
      </c>
    </row>
    <row r="266" spans="1:7" s="244" customFormat="1" ht="14.25">
      <c r="A266" s="261" t="s">
        <v>445</v>
      </c>
      <c r="B266" s="264" t="s">
        <v>446</v>
      </c>
      <c r="C266" s="263"/>
      <c r="D266" s="273"/>
      <c r="E266" s="263"/>
      <c r="F266" s="257" t="str">
        <f t="shared" si="8"/>
        <v/>
      </c>
      <c r="G266" s="257" t="str">
        <f t="shared" si="9"/>
        <v/>
      </c>
    </row>
    <row r="267" spans="1:7" s="244" customFormat="1" ht="14.25">
      <c r="A267" s="261" t="s">
        <v>447</v>
      </c>
      <c r="B267" s="264" t="s">
        <v>448</v>
      </c>
      <c r="C267" s="263"/>
      <c r="D267" s="273"/>
      <c r="E267" s="263"/>
      <c r="F267" s="257" t="str">
        <f t="shared" si="8"/>
        <v/>
      </c>
      <c r="G267" s="257" t="str">
        <f t="shared" si="9"/>
        <v/>
      </c>
    </row>
    <row r="268" spans="1:7" s="244" customFormat="1" ht="14.25">
      <c r="A268" s="258" t="s">
        <v>449</v>
      </c>
      <c r="B268" s="267" t="s">
        <v>450</v>
      </c>
      <c r="C268" s="260">
        <f>SUM(C269)</f>
        <v>0</v>
      </c>
      <c r="D268" s="272">
        <f>SUM(D269)</f>
        <v>0</v>
      </c>
      <c r="E268" s="260"/>
      <c r="F268" s="257" t="str">
        <f t="shared" ref="F268:F331" si="10">IF(C268=0,"",ROUND(E268/C268*100,1))</f>
        <v/>
      </c>
      <c r="G268" s="257" t="str">
        <f t="shared" ref="G268:G331" si="11">IF(D268=0,"",ROUND(E268/D268*100,1))</f>
        <v/>
      </c>
    </row>
    <row r="269" spans="1:7" s="244" customFormat="1" ht="14.25">
      <c r="A269" s="280" t="s">
        <v>451</v>
      </c>
      <c r="B269" s="264" t="s">
        <v>452</v>
      </c>
      <c r="C269" s="263"/>
      <c r="D269" s="273"/>
      <c r="E269" s="263"/>
      <c r="F269" s="257" t="str">
        <f t="shared" si="10"/>
        <v/>
      </c>
      <c r="G269" s="257" t="str">
        <f t="shared" si="11"/>
        <v/>
      </c>
    </row>
    <row r="270" spans="1:7" s="244" customFormat="1" ht="14.25">
      <c r="A270" s="255" t="s">
        <v>453</v>
      </c>
      <c r="B270" s="256" t="s">
        <v>454</v>
      </c>
      <c r="C270" s="283">
        <f>SUM(C271,C274,C285,C292,C300,C309,C323,C333,C343,C351,C357)</f>
        <v>12882</v>
      </c>
      <c r="D270" s="284">
        <f>SUM(D271,D274,D285,D292,D300,D309,D323,D333,D343,D351,D357)</f>
        <v>10924</v>
      </c>
      <c r="E270" s="283">
        <f>E271+E274+E285+E292+E300+E309+E323+E333+E343+E351+E357</f>
        <v>14133.31</v>
      </c>
      <c r="F270" s="257">
        <f t="shared" si="10"/>
        <v>109.7</v>
      </c>
      <c r="G270" s="257">
        <f t="shared" si="11"/>
        <v>129.4</v>
      </c>
    </row>
    <row r="271" spans="1:7" s="244" customFormat="1" ht="14.25">
      <c r="A271" s="258" t="s">
        <v>455</v>
      </c>
      <c r="B271" s="259" t="s">
        <v>456</v>
      </c>
      <c r="C271" s="260">
        <f>SUM(C272:C273)</f>
        <v>0</v>
      </c>
      <c r="D271" s="260">
        <v>0</v>
      </c>
      <c r="E271" s="260"/>
      <c r="F271" s="257" t="str">
        <f t="shared" si="10"/>
        <v/>
      </c>
      <c r="G271" s="257" t="str">
        <f t="shared" si="11"/>
        <v/>
      </c>
    </row>
    <row r="272" spans="1:7" s="244" customFormat="1" ht="14.25">
      <c r="A272" s="261" t="s">
        <v>457</v>
      </c>
      <c r="B272" s="262" t="s">
        <v>458</v>
      </c>
      <c r="C272" s="263"/>
      <c r="D272" s="263">
        <v>0</v>
      </c>
      <c r="E272" s="263"/>
      <c r="F272" s="257" t="str">
        <f t="shared" si="10"/>
        <v/>
      </c>
      <c r="G272" s="257" t="str">
        <f t="shared" si="11"/>
        <v/>
      </c>
    </row>
    <row r="273" spans="1:7" s="244" customFormat="1" ht="14.25">
      <c r="A273" s="261" t="s">
        <v>459</v>
      </c>
      <c r="B273" s="264" t="s">
        <v>460</v>
      </c>
      <c r="C273" s="263"/>
      <c r="D273" s="263">
        <v>0</v>
      </c>
      <c r="E273" s="263"/>
      <c r="F273" s="257" t="str">
        <f t="shared" si="10"/>
        <v/>
      </c>
      <c r="G273" s="257" t="str">
        <f t="shared" si="11"/>
        <v/>
      </c>
    </row>
    <row r="274" spans="1:7" s="244" customFormat="1" ht="14.25">
      <c r="A274" s="258" t="s">
        <v>461</v>
      </c>
      <c r="B274" s="267" t="s">
        <v>462</v>
      </c>
      <c r="C274" s="260">
        <f>SUM(C275:C284)</f>
        <v>12151</v>
      </c>
      <c r="D274" s="260">
        <v>10096</v>
      </c>
      <c r="E274" s="260">
        <v>13309.95</v>
      </c>
      <c r="F274" s="257">
        <f t="shared" si="10"/>
        <v>109.5</v>
      </c>
      <c r="G274" s="257">
        <f t="shared" si="11"/>
        <v>131.80000000000001</v>
      </c>
    </row>
    <row r="275" spans="1:7" s="244" customFormat="1" ht="14.25">
      <c r="A275" s="261" t="s">
        <v>463</v>
      </c>
      <c r="B275" s="264" t="s">
        <v>33</v>
      </c>
      <c r="C275" s="263">
        <v>3221</v>
      </c>
      <c r="D275" s="263">
        <v>4389</v>
      </c>
      <c r="E275" s="263">
        <v>4988</v>
      </c>
      <c r="F275" s="257">
        <f t="shared" si="10"/>
        <v>154.9</v>
      </c>
      <c r="G275" s="257">
        <f t="shared" si="11"/>
        <v>113.6</v>
      </c>
    </row>
    <row r="276" spans="1:7" s="244" customFormat="1" ht="14.25">
      <c r="A276" s="261" t="s">
        <v>464</v>
      </c>
      <c r="B276" s="264" t="s">
        <v>35</v>
      </c>
      <c r="C276" s="263">
        <v>3284</v>
      </c>
      <c r="D276" s="263">
        <v>4778</v>
      </c>
      <c r="E276" s="263">
        <v>5211</v>
      </c>
      <c r="F276" s="257">
        <f t="shared" si="10"/>
        <v>158.69999999999999</v>
      </c>
      <c r="G276" s="257">
        <f t="shared" si="11"/>
        <v>109.1</v>
      </c>
    </row>
    <row r="277" spans="1:7" s="244" customFormat="1" ht="14.25">
      <c r="A277" s="261" t="s">
        <v>465</v>
      </c>
      <c r="B277" s="264" t="s">
        <v>37</v>
      </c>
      <c r="C277" s="263">
        <v>460</v>
      </c>
      <c r="D277" s="263">
        <v>0</v>
      </c>
      <c r="E277" s="263"/>
      <c r="F277" s="257">
        <f t="shared" si="10"/>
        <v>0</v>
      </c>
      <c r="G277" s="257" t="str">
        <f t="shared" si="11"/>
        <v/>
      </c>
    </row>
    <row r="278" spans="1:7" s="244" customFormat="1" ht="14.25">
      <c r="A278" s="261" t="s">
        <v>466</v>
      </c>
      <c r="B278" s="264" t="s">
        <v>134</v>
      </c>
      <c r="C278" s="263"/>
      <c r="D278" s="263">
        <v>211</v>
      </c>
      <c r="E278" s="263"/>
      <c r="F278" s="257" t="str">
        <f t="shared" si="10"/>
        <v/>
      </c>
      <c r="G278" s="257">
        <f t="shared" si="11"/>
        <v>0</v>
      </c>
    </row>
    <row r="279" spans="1:7" s="244" customFormat="1" ht="14.25">
      <c r="A279" s="261" t="s">
        <v>467</v>
      </c>
      <c r="B279" s="264" t="s">
        <v>468</v>
      </c>
      <c r="C279" s="263">
        <v>560</v>
      </c>
      <c r="D279" s="263"/>
      <c r="E279" s="263">
        <v>300</v>
      </c>
      <c r="F279" s="257">
        <f t="shared" si="10"/>
        <v>53.6</v>
      </c>
      <c r="G279" s="257" t="str">
        <f t="shared" si="11"/>
        <v/>
      </c>
    </row>
    <row r="280" spans="1:7" s="244" customFormat="1" ht="14.25">
      <c r="A280" s="261" t="s">
        <v>469</v>
      </c>
      <c r="B280" s="264" t="s">
        <v>470</v>
      </c>
      <c r="C280" s="263"/>
      <c r="D280" s="263"/>
      <c r="E280" s="263"/>
      <c r="F280" s="257" t="str">
        <f t="shared" si="10"/>
        <v/>
      </c>
      <c r="G280" s="257" t="str">
        <f t="shared" si="11"/>
        <v/>
      </c>
    </row>
    <row r="281" spans="1:7" s="244" customFormat="1" ht="14.25">
      <c r="A281" s="261" t="s">
        <v>471</v>
      </c>
      <c r="B281" s="264" t="s">
        <v>472</v>
      </c>
      <c r="C281" s="263"/>
      <c r="D281" s="263"/>
      <c r="E281" s="263"/>
      <c r="F281" s="257" t="str">
        <f t="shared" si="10"/>
        <v/>
      </c>
      <c r="G281" s="257" t="str">
        <f t="shared" si="11"/>
        <v/>
      </c>
    </row>
    <row r="282" spans="1:7" s="244" customFormat="1" ht="14.25">
      <c r="A282" s="261" t="s">
        <v>473</v>
      </c>
      <c r="B282" s="264" t="s">
        <v>474</v>
      </c>
      <c r="C282" s="263"/>
      <c r="D282" s="263"/>
      <c r="E282" s="263"/>
      <c r="F282" s="257" t="str">
        <f t="shared" si="10"/>
        <v/>
      </c>
      <c r="G282" s="257" t="str">
        <f t="shared" si="11"/>
        <v/>
      </c>
    </row>
    <row r="283" spans="1:7" s="244" customFormat="1" ht="14.25">
      <c r="A283" s="261" t="s">
        <v>475</v>
      </c>
      <c r="B283" s="264" t="s">
        <v>51</v>
      </c>
      <c r="C283" s="263">
        <v>1311</v>
      </c>
      <c r="D283" s="263"/>
      <c r="E283" s="263">
        <v>799</v>
      </c>
      <c r="F283" s="257">
        <f t="shared" si="10"/>
        <v>60.9</v>
      </c>
      <c r="G283" s="257" t="str">
        <f t="shared" si="11"/>
        <v/>
      </c>
    </row>
    <row r="284" spans="1:7" s="244" customFormat="1" ht="14.25">
      <c r="A284" s="261" t="s">
        <v>476</v>
      </c>
      <c r="B284" s="264" t="s">
        <v>477</v>
      </c>
      <c r="C284" s="263">
        <v>3315</v>
      </c>
      <c r="D284" s="263">
        <v>718</v>
      </c>
      <c r="E284" s="263">
        <v>2012</v>
      </c>
      <c r="F284" s="257">
        <f t="shared" si="10"/>
        <v>60.7</v>
      </c>
      <c r="G284" s="257">
        <f t="shared" si="11"/>
        <v>280.2</v>
      </c>
    </row>
    <row r="285" spans="1:7" s="244" customFormat="1" ht="14.25">
      <c r="A285" s="258" t="s">
        <v>478</v>
      </c>
      <c r="B285" s="259" t="s">
        <v>479</v>
      </c>
      <c r="C285" s="260">
        <f>SUM(C286:C291)</f>
        <v>0</v>
      </c>
      <c r="D285" s="260">
        <f>SUM(D286:D291)</f>
        <v>0</v>
      </c>
      <c r="E285" s="260"/>
      <c r="F285" s="257" t="str">
        <f t="shared" si="10"/>
        <v/>
      </c>
      <c r="G285" s="257" t="str">
        <f t="shared" si="11"/>
        <v/>
      </c>
    </row>
    <row r="286" spans="1:7" s="244" customFormat="1" ht="14.25">
      <c r="A286" s="261" t="s">
        <v>480</v>
      </c>
      <c r="B286" s="262" t="s">
        <v>33</v>
      </c>
      <c r="C286" s="263"/>
      <c r="D286" s="263"/>
      <c r="E286" s="263"/>
      <c r="F286" s="257" t="str">
        <f t="shared" si="10"/>
        <v/>
      </c>
      <c r="G286" s="257" t="str">
        <f t="shared" si="11"/>
        <v/>
      </c>
    </row>
    <row r="287" spans="1:7" s="244" customFormat="1" ht="14.25">
      <c r="A287" s="261" t="s">
        <v>481</v>
      </c>
      <c r="B287" s="262" t="s">
        <v>35</v>
      </c>
      <c r="C287" s="263"/>
      <c r="D287" s="263"/>
      <c r="E287" s="263"/>
      <c r="F287" s="257" t="str">
        <f t="shared" si="10"/>
        <v/>
      </c>
      <c r="G287" s="257" t="str">
        <f t="shared" si="11"/>
        <v/>
      </c>
    </row>
    <row r="288" spans="1:7" s="244" customFormat="1" ht="14.25">
      <c r="A288" s="261" t="s">
        <v>482</v>
      </c>
      <c r="B288" s="264" t="s">
        <v>37</v>
      </c>
      <c r="C288" s="263"/>
      <c r="D288" s="263"/>
      <c r="E288" s="263"/>
      <c r="F288" s="257" t="str">
        <f t="shared" si="10"/>
        <v/>
      </c>
      <c r="G288" s="257" t="str">
        <f t="shared" si="11"/>
        <v/>
      </c>
    </row>
    <row r="289" spans="1:7" s="244" customFormat="1" ht="14.25">
      <c r="A289" s="261" t="s">
        <v>483</v>
      </c>
      <c r="B289" s="264" t="s">
        <v>484</v>
      </c>
      <c r="C289" s="263"/>
      <c r="D289" s="263"/>
      <c r="E289" s="263"/>
      <c r="F289" s="257" t="str">
        <f t="shared" si="10"/>
        <v/>
      </c>
      <c r="G289" s="257" t="str">
        <f t="shared" si="11"/>
        <v/>
      </c>
    </row>
    <row r="290" spans="1:7" s="244" customFormat="1" ht="14.25">
      <c r="A290" s="261" t="s">
        <v>485</v>
      </c>
      <c r="B290" s="264" t="s">
        <v>51</v>
      </c>
      <c r="C290" s="263"/>
      <c r="D290" s="263"/>
      <c r="E290" s="263"/>
      <c r="F290" s="257" t="str">
        <f t="shared" si="10"/>
        <v/>
      </c>
      <c r="G290" s="257" t="str">
        <f t="shared" si="11"/>
        <v/>
      </c>
    </row>
    <row r="291" spans="1:7" s="244" customFormat="1" ht="14.25">
      <c r="A291" s="261" t="s">
        <v>486</v>
      </c>
      <c r="B291" s="265" t="s">
        <v>487</v>
      </c>
      <c r="C291" s="263"/>
      <c r="D291" s="263"/>
      <c r="E291" s="263"/>
      <c r="F291" s="257" t="str">
        <f t="shared" si="10"/>
        <v/>
      </c>
      <c r="G291" s="257" t="str">
        <f t="shared" si="11"/>
        <v/>
      </c>
    </row>
    <row r="292" spans="1:7" s="244" customFormat="1" ht="14.25">
      <c r="A292" s="258" t="s">
        <v>488</v>
      </c>
      <c r="B292" s="268" t="s">
        <v>489</v>
      </c>
      <c r="C292" s="260">
        <f>SUM(C293:C299)</f>
        <v>0</v>
      </c>
      <c r="D292" s="260">
        <f>SUM(D293:D299)</f>
        <v>0</v>
      </c>
      <c r="E292" s="260"/>
      <c r="F292" s="257" t="str">
        <f t="shared" si="10"/>
        <v/>
      </c>
      <c r="G292" s="257" t="str">
        <f t="shared" si="11"/>
        <v/>
      </c>
    </row>
    <row r="293" spans="1:7" s="244" customFormat="1" ht="14.25">
      <c r="A293" s="261" t="s">
        <v>490</v>
      </c>
      <c r="B293" s="262" t="s">
        <v>33</v>
      </c>
      <c r="C293" s="263"/>
      <c r="D293" s="263"/>
      <c r="E293" s="263"/>
      <c r="F293" s="257" t="str">
        <f t="shared" si="10"/>
        <v/>
      </c>
      <c r="G293" s="257" t="str">
        <f t="shared" si="11"/>
        <v/>
      </c>
    </row>
    <row r="294" spans="1:7" s="244" customFormat="1" ht="14.25">
      <c r="A294" s="261" t="s">
        <v>491</v>
      </c>
      <c r="B294" s="262" t="s">
        <v>35</v>
      </c>
      <c r="C294" s="263"/>
      <c r="D294" s="263"/>
      <c r="E294" s="263"/>
      <c r="F294" s="257" t="str">
        <f t="shared" si="10"/>
        <v/>
      </c>
      <c r="G294" s="257" t="str">
        <f t="shared" si="11"/>
        <v/>
      </c>
    </row>
    <row r="295" spans="1:7" s="244" customFormat="1" ht="14.25">
      <c r="A295" s="261" t="s">
        <v>492</v>
      </c>
      <c r="B295" s="264" t="s">
        <v>37</v>
      </c>
      <c r="C295" s="263"/>
      <c r="D295" s="263"/>
      <c r="E295" s="263"/>
      <c r="F295" s="257" t="str">
        <f t="shared" si="10"/>
        <v/>
      </c>
      <c r="G295" s="257" t="str">
        <f t="shared" si="11"/>
        <v/>
      </c>
    </row>
    <row r="296" spans="1:7" s="244" customFormat="1" ht="14.25">
      <c r="A296" s="261" t="s">
        <v>493</v>
      </c>
      <c r="B296" s="264" t="s">
        <v>494</v>
      </c>
      <c r="C296" s="263"/>
      <c r="D296" s="263"/>
      <c r="E296" s="263"/>
      <c r="F296" s="257" t="str">
        <f t="shared" si="10"/>
        <v/>
      </c>
      <c r="G296" s="257" t="str">
        <f t="shared" si="11"/>
        <v/>
      </c>
    </row>
    <row r="297" spans="1:7" s="244" customFormat="1" ht="14.25">
      <c r="A297" s="261" t="s">
        <v>495</v>
      </c>
      <c r="B297" s="264" t="s">
        <v>496</v>
      </c>
      <c r="C297" s="263"/>
      <c r="D297" s="263"/>
      <c r="E297" s="263"/>
      <c r="F297" s="257" t="str">
        <f t="shared" si="10"/>
        <v/>
      </c>
      <c r="G297" s="257" t="str">
        <f t="shared" si="11"/>
        <v/>
      </c>
    </row>
    <row r="298" spans="1:7" s="244" customFormat="1" ht="14.25">
      <c r="A298" s="261" t="s">
        <v>497</v>
      </c>
      <c r="B298" s="264" t="s">
        <v>51</v>
      </c>
      <c r="C298" s="263"/>
      <c r="D298" s="263"/>
      <c r="E298" s="263"/>
      <c r="F298" s="257" t="str">
        <f t="shared" si="10"/>
        <v/>
      </c>
      <c r="G298" s="257" t="str">
        <f t="shared" si="11"/>
        <v/>
      </c>
    </row>
    <row r="299" spans="1:7" s="244" customFormat="1" ht="14.25">
      <c r="A299" s="261" t="s">
        <v>498</v>
      </c>
      <c r="B299" s="264" t="s">
        <v>499</v>
      </c>
      <c r="C299" s="263"/>
      <c r="D299" s="263"/>
      <c r="E299" s="263"/>
      <c r="F299" s="257" t="str">
        <f t="shared" si="10"/>
        <v/>
      </c>
      <c r="G299" s="257" t="str">
        <f t="shared" si="11"/>
        <v/>
      </c>
    </row>
    <row r="300" spans="1:7" s="244" customFormat="1" ht="14.25">
      <c r="A300" s="258" t="s">
        <v>500</v>
      </c>
      <c r="B300" s="271" t="s">
        <v>501</v>
      </c>
      <c r="C300" s="260">
        <f>SUM(C301:C308)</f>
        <v>0</v>
      </c>
      <c r="D300" s="260">
        <f>SUM(D301:D308)</f>
        <v>0</v>
      </c>
      <c r="E300" s="260"/>
      <c r="F300" s="257" t="str">
        <f t="shared" si="10"/>
        <v/>
      </c>
      <c r="G300" s="257" t="str">
        <f t="shared" si="11"/>
        <v/>
      </c>
    </row>
    <row r="301" spans="1:7" s="244" customFormat="1" ht="14.25">
      <c r="A301" s="261" t="s">
        <v>502</v>
      </c>
      <c r="B301" s="262" t="s">
        <v>33</v>
      </c>
      <c r="C301" s="263"/>
      <c r="D301" s="263"/>
      <c r="E301" s="263"/>
      <c r="F301" s="257" t="str">
        <f t="shared" si="10"/>
        <v/>
      </c>
      <c r="G301" s="257" t="str">
        <f t="shared" si="11"/>
        <v/>
      </c>
    </row>
    <row r="302" spans="1:7" s="244" customFormat="1" ht="14.25">
      <c r="A302" s="261" t="s">
        <v>503</v>
      </c>
      <c r="B302" s="262" t="s">
        <v>35</v>
      </c>
      <c r="C302" s="263"/>
      <c r="D302" s="263"/>
      <c r="E302" s="263"/>
      <c r="F302" s="257" t="str">
        <f t="shared" si="10"/>
        <v/>
      </c>
      <c r="G302" s="257" t="str">
        <f t="shared" si="11"/>
        <v/>
      </c>
    </row>
    <row r="303" spans="1:7" s="244" customFormat="1" ht="14.25">
      <c r="A303" s="261" t="s">
        <v>504</v>
      </c>
      <c r="B303" s="262" t="s">
        <v>37</v>
      </c>
      <c r="C303" s="263"/>
      <c r="D303" s="263"/>
      <c r="E303" s="263"/>
      <c r="F303" s="257" t="str">
        <f t="shared" si="10"/>
        <v/>
      </c>
      <c r="G303" s="257" t="str">
        <f t="shared" si="11"/>
        <v/>
      </c>
    </row>
    <row r="304" spans="1:7" s="244" customFormat="1" ht="14.25">
      <c r="A304" s="261" t="s">
        <v>505</v>
      </c>
      <c r="B304" s="264" t="s">
        <v>506</v>
      </c>
      <c r="C304" s="263"/>
      <c r="D304" s="263"/>
      <c r="E304" s="263"/>
      <c r="F304" s="257" t="str">
        <f t="shared" si="10"/>
        <v/>
      </c>
      <c r="G304" s="257" t="str">
        <f t="shared" si="11"/>
        <v/>
      </c>
    </row>
    <row r="305" spans="1:7" s="244" customFormat="1" ht="14.25">
      <c r="A305" s="261" t="s">
        <v>507</v>
      </c>
      <c r="B305" s="264" t="s">
        <v>508</v>
      </c>
      <c r="C305" s="263"/>
      <c r="D305" s="263"/>
      <c r="E305" s="263"/>
      <c r="F305" s="257" t="str">
        <f t="shared" si="10"/>
        <v/>
      </c>
      <c r="G305" s="257" t="str">
        <f t="shared" si="11"/>
        <v/>
      </c>
    </row>
    <row r="306" spans="1:7" s="244" customFormat="1" ht="14.25">
      <c r="A306" s="261" t="s">
        <v>509</v>
      </c>
      <c r="B306" s="264" t="s">
        <v>510</v>
      </c>
      <c r="C306" s="263"/>
      <c r="D306" s="263"/>
      <c r="E306" s="263"/>
      <c r="F306" s="257" t="str">
        <f t="shared" si="10"/>
        <v/>
      </c>
      <c r="G306" s="257" t="str">
        <f t="shared" si="11"/>
        <v/>
      </c>
    </row>
    <row r="307" spans="1:7" s="244" customFormat="1" ht="14.25">
      <c r="A307" s="261" t="s">
        <v>511</v>
      </c>
      <c r="B307" s="262" t="s">
        <v>51</v>
      </c>
      <c r="C307" s="263"/>
      <c r="D307" s="263"/>
      <c r="E307" s="263"/>
      <c r="F307" s="257" t="str">
        <f t="shared" si="10"/>
        <v/>
      </c>
      <c r="G307" s="257" t="str">
        <f t="shared" si="11"/>
        <v/>
      </c>
    </row>
    <row r="308" spans="1:7" s="244" customFormat="1" ht="14.25">
      <c r="A308" s="261" t="s">
        <v>512</v>
      </c>
      <c r="B308" s="262" t="s">
        <v>513</v>
      </c>
      <c r="C308" s="263"/>
      <c r="D308" s="263"/>
      <c r="E308" s="263"/>
      <c r="F308" s="257" t="str">
        <f t="shared" si="10"/>
        <v/>
      </c>
      <c r="G308" s="257" t="str">
        <f t="shared" si="11"/>
        <v/>
      </c>
    </row>
    <row r="309" spans="1:7" s="244" customFormat="1" ht="14.25">
      <c r="A309" s="258" t="s">
        <v>514</v>
      </c>
      <c r="B309" s="259" t="s">
        <v>515</v>
      </c>
      <c r="C309" s="260">
        <f>SUM(C310:C322)</f>
        <v>731</v>
      </c>
      <c r="D309" s="260">
        <v>807</v>
      </c>
      <c r="E309" s="260">
        <v>823.36</v>
      </c>
      <c r="F309" s="257">
        <f t="shared" si="10"/>
        <v>112.6</v>
      </c>
      <c r="G309" s="257">
        <f t="shared" si="11"/>
        <v>102</v>
      </c>
    </row>
    <row r="310" spans="1:7" s="244" customFormat="1" ht="14.25">
      <c r="A310" s="261" t="s">
        <v>516</v>
      </c>
      <c r="B310" s="264" t="s">
        <v>33</v>
      </c>
      <c r="C310" s="263">
        <v>356</v>
      </c>
      <c r="D310" s="263">
        <v>317</v>
      </c>
      <c r="E310" s="263">
        <v>344</v>
      </c>
      <c r="F310" s="257">
        <f t="shared" si="10"/>
        <v>96.6</v>
      </c>
      <c r="G310" s="257">
        <f t="shared" si="11"/>
        <v>108.5</v>
      </c>
    </row>
    <row r="311" spans="1:7" s="244" customFormat="1" ht="14.25">
      <c r="A311" s="261" t="s">
        <v>517</v>
      </c>
      <c r="B311" s="264" t="s">
        <v>35</v>
      </c>
      <c r="C311" s="263">
        <v>245</v>
      </c>
      <c r="D311" s="263">
        <v>277</v>
      </c>
      <c r="E311" s="263">
        <v>282</v>
      </c>
      <c r="F311" s="257">
        <f t="shared" si="10"/>
        <v>115.1</v>
      </c>
      <c r="G311" s="257">
        <f t="shared" si="11"/>
        <v>101.8</v>
      </c>
    </row>
    <row r="312" spans="1:7" s="244" customFormat="1" ht="14.25">
      <c r="A312" s="261" t="s">
        <v>518</v>
      </c>
      <c r="B312" s="264" t="s">
        <v>37</v>
      </c>
      <c r="C312" s="263"/>
      <c r="D312" s="263"/>
      <c r="E312" s="263"/>
      <c r="F312" s="257" t="str">
        <f t="shared" si="10"/>
        <v/>
      </c>
      <c r="G312" s="257" t="str">
        <f t="shared" si="11"/>
        <v/>
      </c>
    </row>
    <row r="313" spans="1:7" s="244" customFormat="1" ht="14.25">
      <c r="A313" s="261" t="s">
        <v>519</v>
      </c>
      <c r="B313" s="265" t="s">
        <v>520</v>
      </c>
      <c r="C313" s="263"/>
      <c r="D313" s="263">
        <v>15</v>
      </c>
      <c r="E313" s="263">
        <v>10</v>
      </c>
      <c r="F313" s="257" t="str">
        <f t="shared" si="10"/>
        <v/>
      </c>
      <c r="G313" s="257">
        <f t="shared" si="11"/>
        <v>66.7</v>
      </c>
    </row>
    <row r="314" spans="1:7" s="244" customFormat="1" ht="14.25">
      <c r="A314" s="261" t="s">
        <v>521</v>
      </c>
      <c r="B314" s="262" t="s">
        <v>522</v>
      </c>
      <c r="C314" s="263"/>
      <c r="D314" s="263"/>
      <c r="E314" s="263"/>
      <c r="F314" s="257" t="str">
        <f t="shared" si="10"/>
        <v/>
      </c>
      <c r="G314" s="257" t="str">
        <f t="shared" si="11"/>
        <v/>
      </c>
    </row>
    <row r="315" spans="1:7" s="244" customFormat="1" ht="14.25">
      <c r="A315" s="261" t="s">
        <v>523</v>
      </c>
      <c r="B315" s="262" t="s">
        <v>524</v>
      </c>
      <c r="C315" s="263"/>
      <c r="D315" s="263"/>
      <c r="E315" s="263"/>
      <c r="F315" s="257" t="str">
        <f t="shared" si="10"/>
        <v/>
      </c>
      <c r="G315" s="257" t="str">
        <f t="shared" si="11"/>
        <v/>
      </c>
    </row>
    <row r="316" spans="1:7" s="244" customFormat="1" ht="14.25">
      <c r="A316" s="261" t="s">
        <v>525</v>
      </c>
      <c r="B316" s="266" t="s">
        <v>526</v>
      </c>
      <c r="C316" s="263"/>
      <c r="D316" s="263">
        <v>104</v>
      </c>
      <c r="E316" s="263">
        <v>120</v>
      </c>
      <c r="F316" s="257" t="str">
        <f t="shared" si="10"/>
        <v/>
      </c>
      <c r="G316" s="257">
        <f t="shared" si="11"/>
        <v>115.4</v>
      </c>
    </row>
    <row r="317" spans="1:7" s="244" customFormat="1" ht="14.25">
      <c r="A317" s="261" t="s">
        <v>527</v>
      </c>
      <c r="B317" s="264" t="s">
        <v>528</v>
      </c>
      <c r="C317" s="263"/>
      <c r="D317" s="263"/>
      <c r="E317" s="263"/>
      <c r="F317" s="257" t="str">
        <f t="shared" si="10"/>
        <v/>
      </c>
      <c r="G317" s="257" t="str">
        <f t="shared" si="11"/>
        <v/>
      </c>
    </row>
    <row r="318" spans="1:7" s="244" customFormat="1" ht="14.25">
      <c r="A318" s="261" t="s">
        <v>529</v>
      </c>
      <c r="B318" s="264" t="s">
        <v>530</v>
      </c>
      <c r="C318" s="263"/>
      <c r="D318" s="263">
        <v>7</v>
      </c>
      <c r="E318" s="263">
        <v>9</v>
      </c>
      <c r="F318" s="257" t="str">
        <f t="shared" si="10"/>
        <v/>
      </c>
      <c r="G318" s="257">
        <f t="shared" si="11"/>
        <v>128.6</v>
      </c>
    </row>
    <row r="319" spans="1:7" s="244" customFormat="1" ht="14.25">
      <c r="A319" s="261" t="s">
        <v>531</v>
      </c>
      <c r="B319" s="264" t="s">
        <v>532</v>
      </c>
      <c r="C319" s="263"/>
      <c r="D319" s="263"/>
      <c r="E319" s="263"/>
      <c r="F319" s="257" t="str">
        <f t="shared" si="10"/>
        <v/>
      </c>
      <c r="G319" s="257" t="str">
        <f t="shared" si="11"/>
        <v/>
      </c>
    </row>
    <row r="320" spans="1:7" s="244" customFormat="1" ht="14.25">
      <c r="A320" s="261" t="s">
        <v>533</v>
      </c>
      <c r="B320" s="264" t="s">
        <v>134</v>
      </c>
      <c r="C320" s="263">
        <v>30</v>
      </c>
      <c r="D320" s="263"/>
      <c r="E320" s="263"/>
      <c r="F320" s="257">
        <f t="shared" si="10"/>
        <v>0</v>
      </c>
      <c r="G320" s="257" t="str">
        <f t="shared" si="11"/>
        <v/>
      </c>
    </row>
    <row r="321" spans="1:7" s="244" customFormat="1" ht="14.25">
      <c r="A321" s="261" t="s">
        <v>534</v>
      </c>
      <c r="B321" s="264" t="s">
        <v>51</v>
      </c>
      <c r="C321" s="263"/>
      <c r="D321" s="263"/>
      <c r="E321" s="263"/>
      <c r="F321" s="257" t="str">
        <f t="shared" si="10"/>
        <v/>
      </c>
      <c r="G321" s="257" t="str">
        <f t="shared" si="11"/>
        <v/>
      </c>
    </row>
    <row r="322" spans="1:7" s="244" customFormat="1" ht="14.25">
      <c r="A322" s="261" t="s">
        <v>535</v>
      </c>
      <c r="B322" s="262" t="s">
        <v>536</v>
      </c>
      <c r="C322" s="263">
        <v>100</v>
      </c>
      <c r="D322" s="263">
        <v>87</v>
      </c>
      <c r="E322" s="263">
        <v>58</v>
      </c>
      <c r="F322" s="257">
        <f t="shared" si="10"/>
        <v>58</v>
      </c>
      <c r="G322" s="257">
        <f t="shared" si="11"/>
        <v>66.7</v>
      </c>
    </row>
    <row r="323" spans="1:7" s="244" customFormat="1" ht="14.25">
      <c r="A323" s="258" t="s">
        <v>537</v>
      </c>
      <c r="B323" s="268" t="s">
        <v>538</v>
      </c>
      <c r="C323" s="260">
        <f>SUM(C324:C332)</f>
        <v>0</v>
      </c>
      <c r="D323" s="260">
        <f>SUM(D324:D332)</f>
        <v>0</v>
      </c>
      <c r="E323" s="260"/>
      <c r="F323" s="257" t="str">
        <f t="shared" si="10"/>
        <v/>
      </c>
      <c r="G323" s="257" t="str">
        <f t="shared" si="11"/>
        <v/>
      </c>
    </row>
    <row r="324" spans="1:7" s="244" customFormat="1" ht="14.25">
      <c r="A324" s="261" t="s">
        <v>539</v>
      </c>
      <c r="B324" s="262" t="s">
        <v>33</v>
      </c>
      <c r="C324" s="263"/>
      <c r="D324" s="263"/>
      <c r="E324" s="263"/>
      <c r="F324" s="257" t="str">
        <f t="shared" si="10"/>
        <v/>
      </c>
      <c r="G324" s="257" t="str">
        <f t="shared" si="11"/>
        <v/>
      </c>
    </row>
    <row r="325" spans="1:7" s="244" customFormat="1" ht="14.25">
      <c r="A325" s="261" t="s">
        <v>540</v>
      </c>
      <c r="B325" s="264" t="s">
        <v>35</v>
      </c>
      <c r="C325" s="263"/>
      <c r="D325" s="263"/>
      <c r="E325" s="263"/>
      <c r="F325" s="257" t="str">
        <f t="shared" si="10"/>
        <v/>
      </c>
      <c r="G325" s="257" t="str">
        <f t="shared" si="11"/>
        <v/>
      </c>
    </row>
    <row r="326" spans="1:7" s="244" customFormat="1" ht="14.25">
      <c r="A326" s="261" t="s">
        <v>541</v>
      </c>
      <c r="B326" s="264" t="s">
        <v>37</v>
      </c>
      <c r="C326" s="263"/>
      <c r="D326" s="263"/>
      <c r="E326" s="263"/>
      <c r="F326" s="257" t="str">
        <f t="shared" si="10"/>
        <v/>
      </c>
      <c r="G326" s="257" t="str">
        <f t="shared" si="11"/>
        <v/>
      </c>
    </row>
    <row r="327" spans="1:7" s="244" customFormat="1" ht="14.25">
      <c r="A327" s="261" t="s">
        <v>542</v>
      </c>
      <c r="B327" s="264" t="s">
        <v>543</v>
      </c>
      <c r="C327" s="263"/>
      <c r="D327" s="263"/>
      <c r="E327" s="263"/>
      <c r="F327" s="257" t="str">
        <f t="shared" si="10"/>
        <v/>
      </c>
      <c r="G327" s="257" t="str">
        <f t="shared" si="11"/>
        <v/>
      </c>
    </row>
    <row r="328" spans="1:7" s="244" customFormat="1" ht="14.25">
      <c r="A328" s="261" t="s">
        <v>544</v>
      </c>
      <c r="B328" s="265" t="s">
        <v>545</v>
      </c>
      <c r="C328" s="263"/>
      <c r="D328" s="263"/>
      <c r="E328" s="263"/>
      <c r="F328" s="257" t="str">
        <f t="shared" si="10"/>
        <v/>
      </c>
      <c r="G328" s="257" t="str">
        <f t="shared" si="11"/>
        <v/>
      </c>
    </row>
    <row r="329" spans="1:7" s="244" customFormat="1" ht="14.25">
      <c r="A329" s="261" t="s">
        <v>546</v>
      </c>
      <c r="B329" s="262" t="s">
        <v>547</v>
      </c>
      <c r="C329" s="263"/>
      <c r="D329" s="263"/>
      <c r="E329" s="263"/>
      <c r="F329" s="257" t="str">
        <f t="shared" si="10"/>
        <v/>
      </c>
      <c r="G329" s="257" t="str">
        <f t="shared" si="11"/>
        <v/>
      </c>
    </row>
    <row r="330" spans="1:7" s="244" customFormat="1" ht="14.25">
      <c r="A330" s="261" t="s">
        <v>548</v>
      </c>
      <c r="B330" s="262" t="s">
        <v>134</v>
      </c>
      <c r="C330" s="263"/>
      <c r="D330" s="263"/>
      <c r="E330" s="263"/>
      <c r="F330" s="257" t="str">
        <f t="shared" si="10"/>
        <v/>
      </c>
      <c r="G330" s="257" t="str">
        <f t="shared" si="11"/>
        <v/>
      </c>
    </row>
    <row r="331" spans="1:7" s="244" customFormat="1" ht="14.25">
      <c r="A331" s="261" t="s">
        <v>549</v>
      </c>
      <c r="B331" s="262" t="s">
        <v>51</v>
      </c>
      <c r="C331" s="263"/>
      <c r="D331" s="263"/>
      <c r="E331" s="263"/>
      <c r="F331" s="257" t="str">
        <f t="shared" si="10"/>
        <v/>
      </c>
      <c r="G331" s="257" t="str">
        <f t="shared" si="11"/>
        <v/>
      </c>
    </row>
    <row r="332" spans="1:7" s="244" customFormat="1" ht="14.25">
      <c r="A332" s="261" t="s">
        <v>550</v>
      </c>
      <c r="B332" s="262" t="s">
        <v>551</v>
      </c>
      <c r="C332" s="263"/>
      <c r="D332" s="263"/>
      <c r="E332" s="263"/>
      <c r="F332" s="257" t="str">
        <f t="shared" ref="F332:F395" si="12">IF(C332=0,"",ROUND(E332/C332*100,1))</f>
        <v/>
      </c>
      <c r="G332" s="257" t="str">
        <f t="shared" ref="G332:G395" si="13">IF(D332=0,"",ROUND(E332/D332*100,1))</f>
        <v/>
      </c>
    </row>
    <row r="333" spans="1:7" s="244" customFormat="1" ht="14.25">
      <c r="A333" s="258" t="s">
        <v>552</v>
      </c>
      <c r="B333" s="267" t="s">
        <v>553</v>
      </c>
      <c r="C333" s="260">
        <f>SUM(C334:C342)</f>
        <v>0</v>
      </c>
      <c r="D333" s="260">
        <f>SUM(D334:D342)</f>
        <v>0</v>
      </c>
      <c r="E333" s="260"/>
      <c r="F333" s="257" t="str">
        <f t="shared" si="12"/>
        <v/>
      </c>
      <c r="G333" s="257" t="str">
        <f t="shared" si="13"/>
        <v/>
      </c>
    </row>
    <row r="334" spans="1:7" s="244" customFormat="1" ht="14.25">
      <c r="A334" s="261" t="s">
        <v>554</v>
      </c>
      <c r="B334" s="264" t="s">
        <v>33</v>
      </c>
      <c r="C334" s="263"/>
      <c r="D334" s="263"/>
      <c r="E334" s="263"/>
      <c r="F334" s="257" t="str">
        <f t="shared" si="12"/>
        <v/>
      </c>
      <c r="G334" s="257" t="str">
        <f t="shared" si="13"/>
        <v/>
      </c>
    </row>
    <row r="335" spans="1:7" s="244" customFormat="1" ht="14.25">
      <c r="A335" s="261" t="s">
        <v>555</v>
      </c>
      <c r="B335" s="264" t="s">
        <v>35</v>
      </c>
      <c r="C335" s="263"/>
      <c r="D335" s="263"/>
      <c r="E335" s="263"/>
      <c r="F335" s="257" t="str">
        <f t="shared" si="12"/>
        <v/>
      </c>
      <c r="G335" s="257" t="str">
        <f t="shared" si="13"/>
        <v/>
      </c>
    </row>
    <row r="336" spans="1:7" s="244" customFormat="1" ht="14.25">
      <c r="A336" s="261" t="s">
        <v>556</v>
      </c>
      <c r="B336" s="262" t="s">
        <v>37</v>
      </c>
      <c r="C336" s="263"/>
      <c r="D336" s="263"/>
      <c r="E336" s="263"/>
      <c r="F336" s="257" t="str">
        <f t="shared" si="12"/>
        <v/>
      </c>
      <c r="G336" s="257" t="str">
        <f t="shared" si="13"/>
        <v/>
      </c>
    </row>
    <row r="337" spans="1:7" s="244" customFormat="1" ht="14.25">
      <c r="A337" s="261" t="s">
        <v>557</v>
      </c>
      <c r="B337" s="262" t="s">
        <v>558</v>
      </c>
      <c r="C337" s="263"/>
      <c r="D337" s="263"/>
      <c r="E337" s="263"/>
      <c r="F337" s="257" t="str">
        <f t="shared" si="12"/>
        <v/>
      </c>
      <c r="G337" s="257" t="str">
        <f t="shared" si="13"/>
        <v/>
      </c>
    </row>
    <row r="338" spans="1:7" s="244" customFormat="1" ht="14.25">
      <c r="A338" s="261" t="s">
        <v>559</v>
      </c>
      <c r="B338" s="262" t="s">
        <v>560</v>
      </c>
      <c r="C338" s="263"/>
      <c r="D338" s="263"/>
      <c r="E338" s="263"/>
      <c r="F338" s="257" t="str">
        <f t="shared" si="12"/>
        <v/>
      </c>
      <c r="G338" s="257" t="str">
        <f t="shared" si="13"/>
        <v/>
      </c>
    </row>
    <row r="339" spans="1:7" s="244" customFormat="1" ht="14.25">
      <c r="A339" s="261" t="s">
        <v>561</v>
      </c>
      <c r="B339" s="264" t="s">
        <v>562</v>
      </c>
      <c r="C339" s="263"/>
      <c r="D339" s="263"/>
      <c r="E339" s="263"/>
      <c r="F339" s="257" t="str">
        <f t="shared" si="12"/>
        <v/>
      </c>
      <c r="G339" s="257" t="str">
        <f t="shared" si="13"/>
        <v/>
      </c>
    </row>
    <row r="340" spans="1:7" s="244" customFormat="1" ht="14.25">
      <c r="A340" s="261" t="s">
        <v>563</v>
      </c>
      <c r="B340" s="264" t="s">
        <v>134</v>
      </c>
      <c r="C340" s="263"/>
      <c r="D340" s="263"/>
      <c r="E340" s="263"/>
      <c r="F340" s="257" t="str">
        <f t="shared" si="12"/>
        <v/>
      </c>
      <c r="G340" s="257" t="str">
        <f t="shared" si="13"/>
        <v/>
      </c>
    </row>
    <row r="341" spans="1:7" s="244" customFormat="1" ht="14.25">
      <c r="A341" s="261" t="s">
        <v>564</v>
      </c>
      <c r="B341" s="264" t="s">
        <v>51</v>
      </c>
      <c r="C341" s="263"/>
      <c r="D341" s="263"/>
      <c r="E341" s="263"/>
      <c r="F341" s="257" t="str">
        <f t="shared" si="12"/>
        <v/>
      </c>
      <c r="G341" s="257" t="str">
        <f t="shared" si="13"/>
        <v/>
      </c>
    </row>
    <row r="342" spans="1:7" s="244" customFormat="1" ht="14.25">
      <c r="A342" s="261" t="s">
        <v>565</v>
      </c>
      <c r="B342" s="264" t="s">
        <v>566</v>
      </c>
      <c r="C342" s="263"/>
      <c r="D342" s="263"/>
      <c r="E342" s="263"/>
      <c r="F342" s="257" t="str">
        <f t="shared" si="12"/>
        <v/>
      </c>
      <c r="G342" s="257" t="str">
        <f t="shared" si="13"/>
        <v/>
      </c>
    </row>
    <row r="343" spans="1:7" s="244" customFormat="1" ht="14.25">
      <c r="A343" s="258" t="s">
        <v>567</v>
      </c>
      <c r="B343" s="271" t="s">
        <v>568</v>
      </c>
      <c r="C343" s="260">
        <f>SUM(C344:C350)</f>
        <v>0</v>
      </c>
      <c r="D343" s="260">
        <f>SUM(D344:D350)</f>
        <v>0</v>
      </c>
      <c r="E343" s="260"/>
      <c r="F343" s="257" t="str">
        <f t="shared" si="12"/>
        <v/>
      </c>
      <c r="G343" s="257" t="str">
        <f t="shared" si="13"/>
        <v/>
      </c>
    </row>
    <row r="344" spans="1:7" s="244" customFormat="1" ht="14.25">
      <c r="A344" s="261" t="s">
        <v>569</v>
      </c>
      <c r="B344" s="262" t="s">
        <v>33</v>
      </c>
      <c r="C344" s="263"/>
      <c r="D344" s="263"/>
      <c r="E344" s="263"/>
      <c r="F344" s="257" t="str">
        <f t="shared" si="12"/>
        <v/>
      </c>
      <c r="G344" s="257" t="str">
        <f t="shared" si="13"/>
        <v/>
      </c>
    </row>
    <row r="345" spans="1:7" s="244" customFormat="1" ht="14.25">
      <c r="A345" s="261" t="s">
        <v>570</v>
      </c>
      <c r="B345" s="262" t="s">
        <v>35</v>
      </c>
      <c r="C345" s="263"/>
      <c r="D345" s="263"/>
      <c r="E345" s="263"/>
      <c r="F345" s="257" t="str">
        <f t="shared" si="12"/>
        <v/>
      </c>
      <c r="G345" s="257" t="str">
        <f t="shared" si="13"/>
        <v/>
      </c>
    </row>
    <row r="346" spans="1:7" s="244" customFormat="1" ht="14.25">
      <c r="A346" s="261" t="s">
        <v>571</v>
      </c>
      <c r="B346" s="266" t="s">
        <v>37</v>
      </c>
      <c r="C346" s="263"/>
      <c r="D346" s="263"/>
      <c r="E346" s="263"/>
      <c r="F346" s="257" t="str">
        <f t="shared" si="12"/>
        <v/>
      </c>
      <c r="G346" s="257" t="str">
        <f t="shared" si="13"/>
        <v/>
      </c>
    </row>
    <row r="347" spans="1:7" s="244" customFormat="1" ht="14.25">
      <c r="A347" s="261" t="s">
        <v>572</v>
      </c>
      <c r="B347" s="269" t="s">
        <v>573</v>
      </c>
      <c r="C347" s="263"/>
      <c r="D347" s="263"/>
      <c r="E347" s="263"/>
      <c r="F347" s="257" t="str">
        <f t="shared" si="12"/>
        <v/>
      </c>
      <c r="G347" s="257" t="str">
        <f t="shared" si="13"/>
        <v/>
      </c>
    </row>
    <row r="348" spans="1:7" s="244" customFormat="1" ht="14.25">
      <c r="A348" s="261" t="s">
        <v>574</v>
      </c>
      <c r="B348" s="264" t="s">
        <v>575</v>
      </c>
      <c r="C348" s="263"/>
      <c r="D348" s="263"/>
      <c r="E348" s="263"/>
      <c r="F348" s="257" t="str">
        <f t="shared" si="12"/>
        <v/>
      </c>
      <c r="G348" s="257" t="str">
        <f t="shared" si="13"/>
        <v/>
      </c>
    </row>
    <row r="349" spans="1:7" s="244" customFormat="1" ht="14.25">
      <c r="A349" s="261" t="s">
        <v>576</v>
      </c>
      <c r="B349" s="264" t="s">
        <v>51</v>
      </c>
      <c r="C349" s="263"/>
      <c r="D349" s="263"/>
      <c r="E349" s="263"/>
      <c r="F349" s="257" t="str">
        <f t="shared" si="12"/>
        <v/>
      </c>
      <c r="G349" s="257" t="str">
        <f t="shared" si="13"/>
        <v/>
      </c>
    </row>
    <row r="350" spans="1:7" s="244" customFormat="1" ht="14.25">
      <c r="A350" s="261" t="s">
        <v>577</v>
      </c>
      <c r="B350" s="262" t="s">
        <v>578</v>
      </c>
      <c r="C350" s="263"/>
      <c r="D350" s="263"/>
      <c r="E350" s="263"/>
      <c r="F350" s="257" t="str">
        <f t="shared" si="12"/>
        <v/>
      </c>
      <c r="G350" s="257" t="str">
        <f t="shared" si="13"/>
        <v/>
      </c>
    </row>
    <row r="351" spans="1:7" s="244" customFormat="1" ht="14.25">
      <c r="A351" s="258" t="s">
        <v>579</v>
      </c>
      <c r="B351" s="259" t="s">
        <v>580</v>
      </c>
      <c r="C351" s="260">
        <f>SUM(C352:C356)</f>
        <v>0</v>
      </c>
      <c r="D351" s="260">
        <f>SUM(D352:D356)</f>
        <v>0</v>
      </c>
      <c r="E351" s="260"/>
      <c r="F351" s="257" t="str">
        <f t="shared" si="12"/>
        <v/>
      </c>
      <c r="G351" s="257" t="str">
        <f t="shared" si="13"/>
        <v/>
      </c>
    </row>
    <row r="352" spans="1:7" s="244" customFormat="1" ht="14.25">
      <c r="A352" s="261" t="s">
        <v>581</v>
      </c>
      <c r="B352" s="262" t="s">
        <v>33</v>
      </c>
      <c r="C352" s="263"/>
      <c r="D352" s="263"/>
      <c r="E352" s="263"/>
      <c r="F352" s="257" t="str">
        <f t="shared" si="12"/>
        <v/>
      </c>
      <c r="G352" s="257" t="str">
        <f t="shared" si="13"/>
        <v/>
      </c>
    </row>
    <row r="353" spans="1:7" s="244" customFormat="1" ht="14.25">
      <c r="A353" s="261" t="s">
        <v>582</v>
      </c>
      <c r="B353" s="264" t="s">
        <v>35</v>
      </c>
      <c r="C353" s="263"/>
      <c r="D353" s="263"/>
      <c r="E353" s="263"/>
      <c r="F353" s="257" t="str">
        <f t="shared" si="12"/>
        <v/>
      </c>
      <c r="G353" s="257" t="str">
        <f t="shared" si="13"/>
        <v/>
      </c>
    </row>
    <row r="354" spans="1:7" s="244" customFormat="1" ht="14.25">
      <c r="A354" s="261" t="s">
        <v>583</v>
      </c>
      <c r="B354" s="262" t="s">
        <v>134</v>
      </c>
      <c r="C354" s="263"/>
      <c r="D354" s="263"/>
      <c r="E354" s="263"/>
      <c r="F354" s="257" t="str">
        <f t="shared" si="12"/>
        <v/>
      </c>
      <c r="G354" s="257" t="str">
        <f t="shared" si="13"/>
        <v/>
      </c>
    </row>
    <row r="355" spans="1:7" s="244" customFormat="1" ht="14.25">
      <c r="A355" s="261" t="s">
        <v>584</v>
      </c>
      <c r="B355" s="264" t="s">
        <v>585</v>
      </c>
      <c r="C355" s="263"/>
      <c r="D355" s="263"/>
      <c r="E355" s="263"/>
      <c r="F355" s="257" t="str">
        <f t="shared" si="12"/>
        <v/>
      </c>
      <c r="G355" s="257" t="str">
        <f t="shared" si="13"/>
        <v/>
      </c>
    </row>
    <row r="356" spans="1:7" s="244" customFormat="1" ht="14.25">
      <c r="A356" s="261" t="s">
        <v>586</v>
      </c>
      <c r="B356" s="262" t="s">
        <v>587</v>
      </c>
      <c r="C356" s="263"/>
      <c r="D356" s="263"/>
      <c r="E356" s="263"/>
      <c r="F356" s="257" t="str">
        <f t="shared" si="12"/>
        <v/>
      </c>
      <c r="G356" s="257" t="str">
        <f t="shared" si="13"/>
        <v/>
      </c>
    </row>
    <row r="357" spans="1:7" s="244" customFormat="1" ht="14.25">
      <c r="A357" s="258" t="s">
        <v>588</v>
      </c>
      <c r="B357" s="259" t="s">
        <v>589</v>
      </c>
      <c r="C357" s="260">
        <f>SUM(C358:C359)</f>
        <v>0</v>
      </c>
      <c r="D357" s="260">
        <f>SUM(D358:D359)</f>
        <v>21</v>
      </c>
      <c r="E357" s="260"/>
      <c r="F357" s="257" t="str">
        <f t="shared" si="12"/>
        <v/>
      </c>
      <c r="G357" s="257">
        <f t="shared" si="13"/>
        <v>0</v>
      </c>
    </row>
    <row r="358" spans="1:7" s="244" customFormat="1" ht="14.25">
      <c r="A358" s="261" t="s">
        <v>590</v>
      </c>
      <c r="B358" s="262" t="s">
        <v>591</v>
      </c>
      <c r="C358" s="263"/>
      <c r="D358" s="263">
        <v>21</v>
      </c>
      <c r="E358" s="263"/>
      <c r="F358" s="257" t="str">
        <f t="shared" si="12"/>
        <v/>
      </c>
      <c r="G358" s="257">
        <f t="shared" si="13"/>
        <v>0</v>
      </c>
    </row>
    <row r="359" spans="1:7" s="244" customFormat="1" ht="14.25">
      <c r="A359" s="261" t="s">
        <v>592</v>
      </c>
      <c r="B359" s="262" t="s">
        <v>593</v>
      </c>
      <c r="C359" s="263"/>
      <c r="D359" s="263"/>
      <c r="E359" s="263"/>
      <c r="F359" s="257" t="str">
        <f t="shared" si="12"/>
        <v/>
      </c>
      <c r="G359" s="257" t="str">
        <f t="shared" si="13"/>
        <v/>
      </c>
    </row>
    <row r="360" spans="1:7" s="244" customFormat="1" ht="14.25">
      <c r="A360" s="255" t="s">
        <v>594</v>
      </c>
      <c r="B360" s="256" t="s">
        <v>595</v>
      </c>
      <c r="C360" s="283">
        <f>SUM(C361,C366,C373,C379,C385,C389,C393,C397,C403,C410)</f>
        <v>91399</v>
      </c>
      <c r="D360" s="284">
        <f>SUM(D361,D366,D373,D379,D385,D389,D393,D397,D403,D410)</f>
        <v>61084</v>
      </c>
      <c r="E360" s="283">
        <f>E361+E366+E373+E379+E385+E389+E393+E397+E403+E410</f>
        <v>124847</v>
      </c>
      <c r="F360" s="257">
        <f t="shared" si="12"/>
        <v>136.6</v>
      </c>
      <c r="G360" s="257">
        <f t="shared" si="13"/>
        <v>204.4</v>
      </c>
    </row>
    <row r="361" spans="1:7" s="244" customFormat="1" ht="14.25">
      <c r="A361" s="258" t="s">
        <v>596</v>
      </c>
      <c r="B361" s="267" t="s">
        <v>597</v>
      </c>
      <c r="C361" s="260">
        <f>SUM(C362:C365)</f>
        <v>49245</v>
      </c>
      <c r="D361" s="260">
        <v>17215</v>
      </c>
      <c r="E361" s="260">
        <v>42693</v>
      </c>
      <c r="F361" s="257">
        <f t="shared" si="12"/>
        <v>86.7</v>
      </c>
      <c r="G361" s="257">
        <f t="shared" si="13"/>
        <v>248</v>
      </c>
    </row>
    <row r="362" spans="1:7" s="244" customFormat="1" ht="14.25">
      <c r="A362" s="261" t="s">
        <v>598</v>
      </c>
      <c r="B362" s="262" t="s">
        <v>33</v>
      </c>
      <c r="C362" s="263">
        <v>15624</v>
      </c>
      <c r="D362" s="263">
        <v>16222</v>
      </c>
      <c r="E362" s="263">
        <v>16568</v>
      </c>
      <c r="F362" s="257">
        <f t="shared" si="12"/>
        <v>106</v>
      </c>
      <c r="G362" s="257">
        <f t="shared" si="13"/>
        <v>102.1</v>
      </c>
    </row>
    <row r="363" spans="1:7" s="244" customFormat="1" ht="14.25">
      <c r="A363" s="261" t="s">
        <v>599</v>
      </c>
      <c r="B363" s="262" t="s">
        <v>35</v>
      </c>
      <c r="C363" s="263">
        <v>200</v>
      </c>
      <c r="D363" s="263"/>
      <c r="E363" s="263"/>
      <c r="F363" s="257">
        <f t="shared" si="12"/>
        <v>0</v>
      </c>
      <c r="G363" s="257" t="str">
        <f t="shared" si="13"/>
        <v/>
      </c>
    </row>
    <row r="364" spans="1:7" s="244" customFormat="1" ht="14.25">
      <c r="A364" s="261" t="s">
        <v>600</v>
      </c>
      <c r="B364" s="262" t="s">
        <v>37</v>
      </c>
      <c r="C364" s="263"/>
      <c r="D364" s="263"/>
      <c r="E364" s="263">
        <v>50</v>
      </c>
      <c r="F364" s="257" t="str">
        <f t="shared" si="12"/>
        <v/>
      </c>
      <c r="G364" s="257" t="str">
        <f t="shared" si="13"/>
        <v/>
      </c>
    </row>
    <row r="365" spans="1:7" s="244" customFormat="1" ht="14.25">
      <c r="A365" s="261" t="s">
        <v>601</v>
      </c>
      <c r="B365" s="269" t="s">
        <v>602</v>
      </c>
      <c r="C365" s="263">
        <v>33421</v>
      </c>
      <c r="D365" s="263">
        <v>993</v>
      </c>
      <c r="E365" s="263">
        <v>26075</v>
      </c>
      <c r="F365" s="257">
        <f t="shared" si="12"/>
        <v>78</v>
      </c>
      <c r="G365" s="257">
        <f t="shared" si="13"/>
        <v>2625.9</v>
      </c>
    </row>
    <row r="366" spans="1:7" s="244" customFormat="1" ht="14.25">
      <c r="A366" s="258" t="s">
        <v>603</v>
      </c>
      <c r="B366" s="259" t="s">
        <v>604</v>
      </c>
      <c r="C366" s="260">
        <f>SUM(C367:C372)</f>
        <v>39315</v>
      </c>
      <c r="D366" s="260">
        <v>38016</v>
      </c>
      <c r="E366" s="260">
        <v>77255</v>
      </c>
      <c r="F366" s="257">
        <f t="shared" si="12"/>
        <v>196.5</v>
      </c>
      <c r="G366" s="257">
        <f t="shared" si="13"/>
        <v>203.2</v>
      </c>
    </row>
    <row r="367" spans="1:7" s="244" customFormat="1" ht="14.25">
      <c r="A367" s="261" t="s">
        <v>605</v>
      </c>
      <c r="B367" s="262" t="s">
        <v>606</v>
      </c>
      <c r="C367" s="263">
        <v>842</v>
      </c>
      <c r="D367" s="263"/>
      <c r="E367" s="263">
        <v>2798</v>
      </c>
      <c r="F367" s="257">
        <f t="shared" si="12"/>
        <v>332.3</v>
      </c>
      <c r="G367" s="257" t="str">
        <f t="shared" si="13"/>
        <v/>
      </c>
    </row>
    <row r="368" spans="1:7" s="244" customFormat="1" ht="14.25">
      <c r="A368" s="261" t="s">
        <v>607</v>
      </c>
      <c r="B368" s="262" t="s">
        <v>608</v>
      </c>
      <c r="C368" s="263">
        <v>19560</v>
      </c>
      <c r="D368" s="263">
        <v>20696</v>
      </c>
      <c r="E368" s="263">
        <v>39656</v>
      </c>
      <c r="F368" s="257">
        <f t="shared" si="12"/>
        <v>202.7</v>
      </c>
      <c r="G368" s="257">
        <f t="shared" si="13"/>
        <v>191.6</v>
      </c>
    </row>
    <row r="369" spans="1:7" s="244" customFormat="1" ht="14.25">
      <c r="A369" s="261" t="s">
        <v>609</v>
      </c>
      <c r="B369" s="264" t="s">
        <v>610</v>
      </c>
      <c r="C369" s="263">
        <v>1501</v>
      </c>
      <c r="D369" s="263">
        <v>1002</v>
      </c>
      <c r="E369" s="263">
        <v>3579</v>
      </c>
      <c r="F369" s="257">
        <f t="shared" si="12"/>
        <v>238.4</v>
      </c>
      <c r="G369" s="257">
        <f t="shared" si="13"/>
        <v>357.2</v>
      </c>
    </row>
    <row r="370" spans="1:7" s="244" customFormat="1" ht="14.25">
      <c r="A370" s="261" t="s">
        <v>611</v>
      </c>
      <c r="B370" s="264" t="s">
        <v>612</v>
      </c>
      <c r="C370" s="263">
        <v>8564</v>
      </c>
      <c r="D370" s="263">
        <v>7692</v>
      </c>
      <c r="E370" s="263">
        <v>16522</v>
      </c>
      <c r="F370" s="257">
        <f t="shared" si="12"/>
        <v>192.9</v>
      </c>
      <c r="G370" s="257">
        <f t="shared" si="13"/>
        <v>214.8</v>
      </c>
    </row>
    <row r="371" spans="1:7" s="244" customFormat="1" ht="14.25">
      <c r="A371" s="261" t="s">
        <v>613</v>
      </c>
      <c r="B371" s="264" t="s">
        <v>614</v>
      </c>
      <c r="C371" s="263"/>
      <c r="D371" s="263"/>
      <c r="E371" s="263">
        <v>88</v>
      </c>
      <c r="F371" s="257" t="str">
        <f t="shared" si="12"/>
        <v/>
      </c>
      <c r="G371" s="257" t="str">
        <f t="shared" si="13"/>
        <v/>
      </c>
    </row>
    <row r="372" spans="1:7" s="244" customFormat="1" ht="14.25">
      <c r="A372" s="261" t="s">
        <v>615</v>
      </c>
      <c r="B372" s="262" t="s">
        <v>616</v>
      </c>
      <c r="C372" s="263">
        <v>8848</v>
      </c>
      <c r="D372" s="263">
        <v>8626</v>
      </c>
      <c r="E372" s="263">
        <v>14612</v>
      </c>
      <c r="F372" s="257">
        <f t="shared" si="12"/>
        <v>165.1</v>
      </c>
      <c r="G372" s="257">
        <f t="shared" si="13"/>
        <v>169.4</v>
      </c>
    </row>
    <row r="373" spans="1:7" s="244" customFormat="1" ht="14.25">
      <c r="A373" s="258" t="s">
        <v>617</v>
      </c>
      <c r="B373" s="259" t="s">
        <v>618</v>
      </c>
      <c r="C373" s="260">
        <f>SUM(C374:C378)</f>
        <v>1800</v>
      </c>
      <c r="D373" s="260">
        <v>1894</v>
      </c>
      <c r="E373" s="260">
        <v>3474</v>
      </c>
      <c r="F373" s="257">
        <f t="shared" si="12"/>
        <v>193</v>
      </c>
      <c r="G373" s="257">
        <f t="shared" si="13"/>
        <v>183.4</v>
      </c>
    </row>
    <row r="374" spans="1:7" s="244" customFormat="1" ht="14.25">
      <c r="A374" s="261" t="s">
        <v>619</v>
      </c>
      <c r="B374" s="262" t="s">
        <v>620</v>
      </c>
      <c r="C374" s="263"/>
      <c r="D374" s="263"/>
      <c r="E374" s="263">
        <v>1100</v>
      </c>
      <c r="F374" s="257" t="str">
        <f t="shared" si="12"/>
        <v/>
      </c>
      <c r="G374" s="257" t="str">
        <f t="shared" si="13"/>
        <v/>
      </c>
    </row>
    <row r="375" spans="1:7" s="244" customFormat="1" ht="14.25">
      <c r="A375" s="261" t="s">
        <v>621</v>
      </c>
      <c r="B375" s="262" t="s">
        <v>622</v>
      </c>
      <c r="C375" s="263">
        <v>1800</v>
      </c>
      <c r="D375" s="263">
        <v>1759</v>
      </c>
      <c r="E375" s="263">
        <v>1989</v>
      </c>
      <c r="F375" s="257">
        <f t="shared" si="12"/>
        <v>110.5</v>
      </c>
      <c r="G375" s="257">
        <f t="shared" si="13"/>
        <v>113.1</v>
      </c>
    </row>
    <row r="376" spans="1:7" s="244" customFormat="1" ht="14.25">
      <c r="A376" s="261" t="s">
        <v>623</v>
      </c>
      <c r="B376" s="262" t="s">
        <v>624</v>
      </c>
      <c r="C376" s="263"/>
      <c r="D376" s="263"/>
      <c r="E376" s="263"/>
      <c r="F376" s="257" t="str">
        <f t="shared" si="12"/>
        <v/>
      </c>
      <c r="G376" s="257" t="str">
        <f t="shared" si="13"/>
        <v/>
      </c>
    </row>
    <row r="377" spans="1:7" s="244" customFormat="1" ht="14.25">
      <c r="A377" s="261" t="s">
        <v>625</v>
      </c>
      <c r="B377" s="264" t="s">
        <v>626</v>
      </c>
      <c r="C377" s="263"/>
      <c r="D377" s="263">
        <v>135</v>
      </c>
      <c r="E377" s="263">
        <v>168</v>
      </c>
      <c r="F377" s="257" t="str">
        <f t="shared" si="12"/>
        <v/>
      </c>
      <c r="G377" s="257">
        <f t="shared" si="13"/>
        <v>124.4</v>
      </c>
    </row>
    <row r="378" spans="1:7" s="244" customFormat="1" ht="14.25">
      <c r="A378" s="261" t="s">
        <v>627</v>
      </c>
      <c r="B378" s="264" t="s">
        <v>628</v>
      </c>
      <c r="C378" s="263"/>
      <c r="D378" s="263"/>
      <c r="E378" s="263">
        <v>217</v>
      </c>
      <c r="F378" s="257" t="str">
        <f t="shared" si="12"/>
        <v/>
      </c>
      <c r="G378" s="257" t="str">
        <f t="shared" si="13"/>
        <v/>
      </c>
    </row>
    <row r="379" spans="1:7" s="244" customFormat="1" ht="14.25">
      <c r="A379" s="258" t="s">
        <v>629</v>
      </c>
      <c r="B379" s="271" t="s">
        <v>630</v>
      </c>
      <c r="C379" s="260">
        <f>SUM(C380:C384)</f>
        <v>0</v>
      </c>
      <c r="D379" s="260">
        <f>SUM(D380:D384)</f>
        <v>0</v>
      </c>
      <c r="E379" s="260"/>
      <c r="F379" s="257" t="str">
        <f t="shared" si="12"/>
        <v/>
      </c>
      <c r="G379" s="257" t="str">
        <f t="shared" si="13"/>
        <v/>
      </c>
    </row>
    <row r="380" spans="1:7" s="244" customFormat="1" ht="14.25">
      <c r="A380" s="261" t="s">
        <v>631</v>
      </c>
      <c r="B380" s="262" t="s">
        <v>632</v>
      </c>
      <c r="C380" s="263"/>
      <c r="D380" s="263"/>
      <c r="E380" s="263"/>
      <c r="F380" s="257" t="str">
        <f t="shared" si="12"/>
        <v/>
      </c>
      <c r="G380" s="257" t="str">
        <f t="shared" si="13"/>
        <v/>
      </c>
    </row>
    <row r="381" spans="1:7" s="244" customFormat="1" ht="14.25">
      <c r="A381" s="261" t="s">
        <v>633</v>
      </c>
      <c r="B381" s="262" t="s">
        <v>634</v>
      </c>
      <c r="C381" s="263"/>
      <c r="D381" s="263"/>
      <c r="E381" s="263"/>
      <c r="F381" s="257" t="str">
        <f t="shared" si="12"/>
        <v/>
      </c>
      <c r="G381" s="257" t="str">
        <f t="shared" si="13"/>
        <v/>
      </c>
    </row>
    <row r="382" spans="1:7" s="244" customFormat="1" ht="14.25">
      <c r="A382" s="261" t="s">
        <v>635</v>
      </c>
      <c r="B382" s="262" t="s">
        <v>636</v>
      </c>
      <c r="C382" s="263"/>
      <c r="D382" s="263"/>
      <c r="E382" s="263"/>
      <c r="F382" s="257" t="str">
        <f t="shared" si="12"/>
        <v/>
      </c>
      <c r="G382" s="257" t="str">
        <f t="shared" si="13"/>
        <v/>
      </c>
    </row>
    <row r="383" spans="1:7" s="244" customFormat="1" ht="14.25">
      <c r="A383" s="261" t="s">
        <v>637</v>
      </c>
      <c r="B383" s="264" t="s">
        <v>638</v>
      </c>
      <c r="C383" s="263"/>
      <c r="D383" s="263"/>
      <c r="E383" s="263"/>
      <c r="F383" s="257" t="str">
        <f t="shared" si="12"/>
        <v/>
      </c>
      <c r="G383" s="257" t="str">
        <f t="shared" si="13"/>
        <v/>
      </c>
    </row>
    <row r="384" spans="1:7" s="244" customFormat="1" ht="14.25">
      <c r="A384" s="261" t="s">
        <v>639</v>
      </c>
      <c r="B384" s="264" t="s">
        <v>640</v>
      </c>
      <c r="C384" s="263"/>
      <c r="D384" s="263"/>
      <c r="E384" s="263"/>
      <c r="F384" s="257" t="str">
        <f t="shared" si="12"/>
        <v/>
      </c>
      <c r="G384" s="257" t="str">
        <f t="shared" si="13"/>
        <v/>
      </c>
    </row>
    <row r="385" spans="1:7" s="244" customFormat="1" ht="14.25">
      <c r="A385" s="258" t="s">
        <v>641</v>
      </c>
      <c r="B385" s="267" t="s">
        <v>642</v>
      </c>
      <c r="C385" s="260">
        <f>SUM(C386:C388)</f>
        <v>0</v>
      </c>
      <c r="D385" s="260">
        <f>SUM(D386:D388)</f>
        <v>0</v>
      </c>
      <c r="E385" s="260"/>
      <c r="F385" s="257" t="str">
        <f t="shared" si="12"/>
        <v/>
      </c>
      <c r="G385" s="257" t="str">
        <f t="shared" si="13"/>
        <v/>
      </c>
    </row>
    <row r="386" spans="1:7" s="244" customFormat="1" ht="14.25">
      <c r="A386" s="261" t="s">
        <v>643</v>
      </c>
      <c r="B386" s="262" t="s">
        <v>644</v>
      </c>
      <c r="C386" s="263"/>
      <c r="D386" s="263"/>
      <c r="E386" s="263"/>
      <c r="F386" s="257" t="str">
        <f t="shared" si="12"/>
        <v/>
      </c>
      <c r="G386" s="257" t="str">
        <f t="shared" si="13"/>
        <v/>
      </c>
    </row>
    <row r="387" spans="1:7" s="244" customFormat="1" ht="14.25">
      <c r="A387" s="261" t="s">
        <v>645</v>
      </c>
      <c r="B387" s="262" t="s">
        <v>646</v>
      </c>
      <c r="C387" s="263"/>
      <c r="D387" s="263"/>
      <c r="E387" s="263"/>
      <c r="F387" s="257" t="str">
        <f t="shared" si="12"/>
        <v/>
      </c>
      <c r="G387" s="257" t="str">
        <f t="shared" si="13"/>
        <v/>
      </c>
    </row>
    <row r="388" spans="1:7" s="244" customFormat="1" ht="14.25">
      <c r="A388" s="261" t="s">
        <v>647</v>
      </c>
      <c r="B388" s="262" t="s">
        <v>648</v>
      </c>
      <c r="C388" s="263"/>
      <c r="D388" s="263"/>
      <c r="E388" s="263"/>
      <c r="F388" s="257" t="str">
        <f t="shared" si="12"/>
        <v/>
      </c>
      <c r="G388" s="257" t="str">
        <f t="shared" si="13"/>
        <v/>
      </c>
    </row>
    <row r="389" spans="1:7" s="244" customFormat="1" ht="14.25">
      <c r="A389" s="258" t="s">
        <v>649</v>
      </c>
      <c r="B389" s="267" t="s">
        <v>650</v>
      </c>
      <c r="C389" s="260">
        <f>SUM(C390:C392)</f>
        <v>0</v>
      </c>
      <c r="D389" s="260">
        <f>SUM(D390:D392)</f>
        <v>0</v>
      </c>
      <c r="E389" s="260"/>
      <c r="F389" s="257" t="str">
        <f t="shared" si="12"/>
        <v/>
      </c>
      <c r="G389" s="257" t="str">
        <f t="shared" si="13"/>
        <v/>
      </c>
    </row>
    <row r="390" spans="1:7" s="244" customFormat="1" ht="14.25">
      <c r="A390" s="261" t="s">
        <v>651</v>
      </c>
      <c r="B390" s="264" t="s">
        <v>652</v>
      </c>
      <c r="C390" s="263"/>
      <c r="D390" s="263"/>
      <c r="E390" s="263"/>
      <c r="F390" s="257" t="str">
        <f t="shared" si="12"/>
        <v/>
      </c>
      <c r="G390" s="257" t="str">
        <f t="shared" si="13"/>
        <v/>
      </c>
    </row>
    <row r="391" spans="1:7" s="244" customFormat="1" ht="14.25">
      <c r="A391" s="261" t="s">
        <v>653</v>
      </c>
      <c r="B391" s="264" t="s">
        <v>654</v>
      </c>
      <c r="C391" s="263"/>
      <c r="D391" s="263"/>
      <c r="E391" s="263"/>
      <c r="F391" s="257" t="str">
        <f t="shared" si="12"/>
        <v/>
      </c>
      <c r="G391" s="257" t="str">
        <f t="shared" si="13"/>
        <v/>
      </c>
    </row>
    <row r="392" spans="1:7" s="244" customFormat="1" ht="14.25">
      <c r="A392" s="261" t="s">
        <v>655</v>
      </c>
      <c r="B392" s="265" t="s">
        <v>656</v>
      </c>
      <c r="C392" s="263"/>
      <c r="D392" s="263"/>
      <c r="E392" s="263"/>
      <c r="F392" s="257" t="str">
        <f t="shared" si="12"/>
        <v/>
      </c>
      <c r="G392" s="257" t="str">
        <f t="shared" si="13"/>
        <v/>
      </c>
    </row>
    <row r="393" spans="1:7" s="244" customFormat="1" ht="14.25">
      <c r="A393" s="258" t="s">
        <v>657</v>
      </c>
      <c r="B393" s="259" t="s">
        <v>658</v>
      </c>
      <c r="C393" s="260">
        <f>SUM(C394:C396)</f>
        <v>0</v>
      </c>
      <c r="D393" s="260">
        <f>SUM(D394:D396)</f>
        <v>10</v>
      </c>
      <c r="E393" s="260"/>
      <c r="F393" s="257" t="str">
        <f t="shared" si="12"/>
        <v/>
      </c>
      <c r="G393" s="257">
        <f t="shared" si="13"/>
        <v>0</v>
      </c>
    </row>
    <row r="394" spans="1:7" s="244" customFormat="1" ht="14.25">
      <c r="A394" s="261" t="s">
        <v>659</v>
      </c>
      <c r="B394" s="262" t="s">
        <v>660</v>
      </c>
      <c r="C394" s="263"/>
      <c r="D394" s="263">
        <v>10</v>
      </c>
      <c r="E394" s="263"/>
      <c r="F394" s="257" t="str">
        <f t="shared" si="12"/>
        <v/>
      </c>
      <c r="G394" s="257">
        <f t="shared" si="13"/>
        <v>0</v>
      </c>
    </row>
    <row r="395" spans="1:7" s="244" customFormat="1" ht="14.25">
      <c r="A395" s="261" t="s">
        <v>661</v>
      </c>
      <c r="B395" s="262" t="s">
        <v>662</v>
      </c>
      <c r="C395" s="263"/>
      <c r="D395" s="263"/>
      <c r="E395" s="263"/>
      <c r="F395" s="257" t="str">
        <f t="shared" si="12"/>
        <v/>
      </c>
      <c r="G395" s="257" t="str">
        <f t="shared" si="13"/>
        <v/>
      </c>
    </row>
    <row r="396" spans="1:7" s="244" customFormat="1" ht="14.25">
      <c r="A396" s="261" t="s">
        <v>663</v>
      </c>
      <c r="B396" s="264" t="s">
        <v>664</v>
      </c>
      <c r="C396" s="263"/>
      <c r="D396" s="263"/>
      <c r="E396" s="263"/>
      <c r="F396" s="257" t="str">
        <f t="shared" ref="F396:F459" si="14">IF(C396=0,"",ROUND(E396/C396*100,1))</f>
        <v/>
      </c>
      <c r="G396" s="257" t="str">
        <f t="shared" ref="G396:G459" si="15">IF(D396=0,"",ROUND(E396/D396*100,1))</f>
        <v/>
      </c>
    </row>
    <row r="397" spans="1:7" s="244" customFormat="1" ht="14.25">
      <c r="A397" s="258" t="s">
        <v>665</v>
      </c>
      <c r="B397" s="267" t="s">
        <v>666</v>
      </c>
      <c r="C397" s="260">
        <f>SUM(C398:C402)</f>
        <v>1039</v>
      </c>
      <c r="D397" s="260">
        <v>930</v>
      </c>
      <c r="E397" s="260">
        <v>1425</v>
      </c>
      <c r="F397" s="257">
        <f t="shared" si="14"/>
        <v>137.19999999999999</v>
      </c>
      <c r="G397" s="257">
        <f t="shared" si="15"/>
        <v>153.19999999999999</v>
      </c>
    </row>
    <row r="398" spans="1:7" s="244" customFormat="1" ht="14.25">
      <c r="A398" s="261" t="s">
        <v>667</v>
      </c>
      <c r="B398" s="264" t="s">
        <v>668</v>
      </c>
      <c r="C398" s="263">
        <v>634</v>
      </c>
      <c r="D398" s="263">
        <v>373</v>
      </c>
      <c r="E398" s="263">
        <v>662</v>
      </c>
      <c r="F398" s="257">
        <f t="shared" si="14"/>
        <v>104.4</v>
      </c>
      <c r="G398" s="257">
        <f t="shared" si="15"/>
        <v>177.5</v>
      </c>
    </row>
    <row r="399" spans="1:7" s="244" customFormat="1" ht="14.25">
      <c r="A399" s="261" t="s">
        <v>669</v>
      </c>
      <c r="B399" s="262" t="s">
        <v>670</v>
      </c>
      <c r="C399" s="263">
        <v>405</v>
      </c>
      <c r="D399" s="263">
        <v>307</v>
      </c>
      <c r="E399" s="263">
        <v>519</v>
      </c>
      <c r="F399" s="257">
        <f t="shared" si="14"/>
        <v>128.1</v>
      </c>
      <c r="G399" s="257">
        <f t="shared" si="15"/>
        <v>169.1</v>
      </c>
    </row>
    <row r="400" spans="1:7" s="244" customFormat="1" ht="14.25">
      <c r="A400" s="261" t="s">
        <v>671</v>
      </c>
      <c r="B400" s="262" t="s">
        <v>672</v>
      </c>
      <c r="C400" s="263"/>
      <c r="D400" s="263">
        <v>250</v>
      </c>
      <c r="E400" s="263">
        <v>244</v>
      </c>
      <c r="F400" s="257" t="str">
        <f t="shared" si="14"/>
        <v/>
      </c>
      <c r="G400" s="257">
        <f t="shared" si="15"/>
        <v>97.6</v>
      </c>
    </row>
    <row r="401" spans="1:7" s="244" customFormat="1" ht="14.25">
      <c r="A401" s="261" t="s">
        <v>673</v>
      </c>
      <c r="B401" s="262" t="s">
        <v>674</v>
      </c>
      <c r="C401" s="263"/>
      <c r="D401" s="263"/>
      <c r="E401" s="263"/>
      <c r="F401" s="257" t="str">
        <f t="shared" si="14"/>
        <v/>
      </c>
      <c r="G401" s="257" t="str">
        <f t="shared" si="15"/>
        <v/>
      </c>
    </row>
    <row r="402" spans="1:7" s="244" customFormat="1" ht="14.25">
      <c r="A402" s="261" t="s">
        <v>675</v>
      </c>
      <c r="B402" s="262" t="s">
        <v>676</v>
      </c>
      <c r="C402" s="263"/>
      <c r="D402" s="263"/>
      <c r="E402" s="263"/>
      <c r="F402" s="257" t="str">
        <f t="shared" si="14"/>
        <v/>
      </c>
      <c r="G402" s="257" t="str">
        <f t="shared" si="15"/>
        <v/>
      </c>
    </row>
    <row r="403" spans="1:7" s="244" customFormat="1" ht="14.25">
      <c r="A403" s="258" t="s">
        <v>677</v>
      </c>
      <c r="B403" s="259" t="s">
        <v>678</v>
      </c>
      <c r="C403" s="260">
        <f>SUM(C404:C409)</f>
        <v>0</v>
      </c>
      <c r="D403" s="260">
        <v>3019</v>
      </c>
      <c r="E403" s="260"/>
      <c r="F403" s="257" t="str">
        <f t="shared" si="14"/>
        <v/>
      </c>
      <c r="G403" s="257">
        <f t="shared" si="15"/>
        <v>0</v>
      </c>
    </row>
    <row r="404" spans="1:7" s="244" customFormat="1" ht="14.25">
      <c r="A404" s="261" t="s">
        <v>679</v>
      </c>
      <c r="B404" s="264" t="s">
        <v>680</v>
      </c>
      <c r="C404" s="263"/>
      <c r="D404" s="263">
        <v>2409</v>
      </c>
      <c r="E404" s="263"/>
      <c r="F404" s="257" t="str">
        <f t="shared" si="14"/>
        <v/>
      </c>
      <c r="G404" s="257">
        <f t="shared" si="15"/>
        <v>0</v>
      </c>
    </row>
    <row r="405" spans="1:7" s="244" customFormat="1" ht="14.25">
      <c r="A405" s="261" t="s">
        <v>681</v>
      </c>
      <c r="B405" s="264" t="s">
        <v>682</v>
      </c>
      <c r="C405" s="263"/>
      <c r="D405" s="263">
        <v>485</v>
      </c>
      <c r="E405" s="263"/>
      <c r="F405" s="257" t="str">
        <f t="shared" si="14"/>
        <v/>
      </c>
      <c r="G405" s="257">
        <f t="shared" si="15"/>
        <v>0</v>
      </c>
    </row>
    <row r="406" spans="1:7" s="244" customFormat="1" ht="14.25">
      <c r="A406" s="261" t="s">
        <v>683</v>
      </c>
      <c r="B406" s="264" t="s">
        <v>684</v>
      </c>
      <c r="C406" s="263"/>
      <c r="D406" s="263"/>
      <c r="E406" s="263"/>
      <c r="F406" s="257" t="str">
        <f t="shared" si="14"/>
        <v/>
      </c>
      <c r="G406" s="257" t="str">
        <f t="shared" si="15"/>
        <v/>
      </c>
    </row>
    <row r="407" spans="1:7" s="244" customFormat="1" ht="14.25">
      <c r="A407" s="261" t="s">
        <v>685</v>
      </c>
      <c r="B407" s="265" t="s">
        <v>686</v>
      </c>
      <c r="C407" s="263"/>
      <c r="D407" s="263"/>
      <c r="E407" s="263"/>
      <c r="F407" s="257" t="str">
        <f t="shared" si="14"/>
        <v/>
      </c>
      <c r="G407" s="257" t="str">
        <f t="shared" si="15"/>
        <v/>
      </c>
    </row>
    <row r="408" spans="1:7" s="244" customFormat="1" ht="14.25">
      <c r="A408" s="261" t="s">
        <v>687</v>
      </c>
      <c r="B408" s="262" t="s">
        <v>688</v>
      </c>
      <c r="C408" s="263"/>
      <c r="D408" s="263">
        <v>125</v>
      </c>
      <c r="E408" s="263"/>
      <c r="F408" s="257" t="str">
        <f t="shared" si="14"/>
        <v/>
      </c>
      <c r="G408" s="257">
        <f t="shared" si="15"/>
        <v>0</v>
      </c>
    </row>
    <row r="409" spans="1:7" s="244" customFormat="1" ht="14.25">
      <c r="A409" s="261" t="s">
        <v>689</v>
      </c>
      <c r="B409" s="262" t="s">
        <v>690</v>
      </c>
      <c r="C409" s="263"/>
      <c r="D409" s="263"/>
      <c r="E409" s="263"/>
      <c r="F409" s="257" t="str">
        <f t="shared" si="14"/>
        <v/>
      </c>
      <c r="G409" s="257" t="str">
        <f t="shared" si="15"/>
        <v/>
      </c>
    </row>
    <row r="410" spans="1:7" s="244" customFormat="1" ht="14.25">
      <c r="A410" s="258" t="s">
        <v>691</v>
      </c>
      <c r="B410" s="259" t="s">
        <v>692</v>
      </c>
      <c r="C410" s="260">
        <f>SUM(C411)</f>
        <v>0</v>
      </c>
      <c r="D410" s="260">
        <v>0</v>
      </c>
      <c r="E410" s="260"/>
      <c r="F410" s="257" t="str">
        <f t="shared" si="14"/>
        <v/>
      </c>
      <c r="G410" s="257" t="str">
        <f t="shared" si="15"/>
        <v/>
      </c>
    </row>
    <row r="411" spans="1:7" s="244" customFormat="1" ht="14.25">
      <c r="A411" s="261" t="s">
        <v>693</v>
      </c>
      <c r="B411" s="262" t="s">
        <v>694</v>
      </c>
      <c r="C411" s="263"/>
      <c r="D411" s="263"/>
      <c r="E411" s="263"/>
      <c r="F411" s="257" t="str">
        <f t="shared" si="14"/>
        <v/>
      </c>
      <c r="G411" s="257" t="str">
        <f t="shared" si="15"/>
        <v/>
      </c>
    </row>
    <row r="412" spans="1:7" s="244" customFormat="1" ht="14.25">
      <c r="A412" s="255" t="s">
        <v>695</v>
      </c>
      <c r="B412" s="256" t="s">
        <v>696</v>
      </c>
      <c r="C412" s="283">
        <f>SUM(C413,C418,C427,C433,C438,C443,C448,C455,C459,C463)</f>
        <v>2263</v>
      </c>
      <c r="D412" s="283">
        <v>6350</v>
      </c>
      <c r="E412" s="283">
        <f>E413+E418+E427+E433+E438+E443+E448+E455+E459+E463</f>
        <v>1085</v>
      </c>
      <c r="F412" s="257">
        <f t="shared" si="14"/>
        <v>47.9</v>
      </c>
      <c r="G412" s="257">
        <f t="shared" si="15"/>
        <v>17.100000000000001</v>
      </c>
    </row>
    <row r="413" spans="1:7" s="244" customFormat="1" ht="14.25">
      <c r="A413" s="258" t="s">
        <v>697</v>
      </c>
      <c r="B413" s="267" t="s">
        <v>698</v>
      </c>
      <c r="C413" s="260">
        <f>SUM(C414:C417)</f>
        <v>409</v>
      </c>
      <c r="D413" s="260">
        <v>244</v>
      </c>
      <c r="E413" s="260">
        <v>468</v>
      </c>
      <c r="F413" s="257">
        <f t="shared" si="14"/>
        <v>114.4</v>
      </c>
      <c r="G413" s="257">
        <f t="shared" si="15"/>
        <v>191.8</v>
      </c>
    </row>
    <row r="414" spans="1:7" s="244" customFormat="1" ht="14.25">
      <c r="A414" s="261" t="s">
        <v>699</v>
      </c>
      <c r="B414" s="262" t="s">
        <v>33</v>
      </c>
      <c r="C414" s="263">
        <v>105</v>
      </c>
      <c r="D414" s="263">
        <v>119</v>
      </c>
      <c r="E414" s="263">
        <v>152</v>
      </c>
      <c r="F414" s="257">
        <f t="shared" si="14"/>
        <v>144.80000000000001</v>
      </c>
      <c r="G414" s="257">
        <f t="shared" si="15"/>
        <v>127.7</v>
      </c>
    </row>
    <row r="415" spans="1:7" s="244" customFormat="1" ht="14.25">
      <c r="A415" s="261" t="s">
        <v>700</v>
      </c>
      <c r="B415" s="262" t="s">
        <v>35</v>
      </c>
      <c r="C415" s="263">
        <v>64</v>
      </c>
      <c r="D415" s="263">
        <v>45</v>
      </c>
      <c r="E415" s="263">
        <v>76</v>
      </c>
      <c r="F415" s="257">
        <f t="shared" si="14"/>
        <v>118.8</v>
      </c>
      <c r="G415" s="257">
        <f t="shared" si="15"/>
        <v>168.9</v>
      </c>
    </row>
    <row r="416" spans="1:7" s="244" customFormat="1" ht="14.25">
      <c r="A416" s="261" t="s">
        <v>701</v>
      </c>
      <c r="B416" s="262" t="s">
        <v>37</v>
      </c>
      <c r="C416" s="263"/>
      <c r="D416" s="263"/>
      <c r="E416" s="263"/>
      <c r="F416" s="257" t="str">
        <f t="shared" si="14"/>
        <v/>
      </c>
      <c r="G416" s="257" t="str">
        <f t="shared" si="15"/>
        <v/>
      </c>
    </row>
    <row r="417" spans="1:7" s="244" customFormat="1" ht="14.25">
      <c r="A417" s="261" t="s">
        <v>702</v>
      </c>
      <c r="B417" s="264" t="s">
        <v>703</v>
      </c>
      <c r="C417" s="263">
        <v>240</v>
      </c>
      <c r="D417" s="263">
        <v>80</v>
      </c>
      <c r="E417" s="263">
        <v>240</v>
      </c>
      <c r="F417" s="257">
        <f t="shared" si="14"/>
        <v>100</v>
      </c>
      <c r="G417" s="257">
        <f t="shared" si="15"/>
        <v>300</v>
      </c>
    </row>
    <row r="418" spans="1:7" s="244" customFormat="1" ht="14.25">
      <c r="A418" s="258" t="s">
        <v>704</v>
      </c>
      <c r="B418" s="259" t="s">
        <v>705</v>
      </c>
      <c r="C418" s="260">
        <f>SUM(C419:C426)</f>
        <v>0</v>
      </c>
      <c r="D418" s="260">
        <f>SUM(D419:D426)</f>
        <v>0</v>
      </c>
      <c r="E418" s="260"/>
      <c r="F418" s="257" t="str">
        <f t="shared" si="14"/>
        <v/>
      </c>
      <c r="G418" s="257" t="str">
        <f t="shared" si="15"/>
        <v/>
      </c>
    </row>
    <row r="419" spans="1:7" s="244" customFormat="1" ht="14.25">
      <c r="A419" s="261" t="s">
        <v>706</v>
      </c>
      <c r="B419" s="262" t="s">
        <v>707</v>
      </c>
      <c r="C419" s="263"/>
      <c r="D419" s="263"/>
      <c r="E419" s="263"/>
      <c r="F419" s="257" t="str">
        <f t="shared" si="14"/>
        <v/>
      </c>
      <c r="G419" s="257" t="str">
        <f t="shared" si="15"/>
        <v/>
      </c>
    </row>
    <row r="420" spans="1:7" s="244" customFormat="1" ht="14.25">
      <c r="A420" s="261" t="s">
        <v>708</v>
      </c>
      <c r="B420" s="265" t="s">
        <v>709</v>
      </c>
      <c r="C420" s="263"/>
      <c r="D420" s="263"/>
      <c r="E420" s="263"/>
      <c r="F420" s="257" t="str">
        <f t="shared" si="14"/>
        <v/>
      </c>
      <c r="G420" s="257" t="str">
        <f t="shared" si="15"/>
        <v/>
      </c>
    </row>
    <row r="421" spans="1:7" s="244" customFormat="1" ht="14.25">
      <c r="A421" s="261" t="s">
        <v>710</v>
      </c>
      <c r="B421" s="262" t="s">
        <v>711</v>
      </c>
      <c r="C421" s="263"/>
      <c r="D421" s="263"/>
      <c r="E421" s="263"/>
      <c r="F421" s="257" t="str">
        <f t="shared" si="14"/>
        <v/>
      </c>
      <c r="G421" s="257" t="str">
        <f t="shared" si="15"/>
        <v/>
      </c>
    </row>
    <row r="422" spans="1:7" s="244" customFormat="1" ht="14.25">
      <c r="A422" s="261" t="s">
        <v>712</v>
      </c>
      <c r="B422" s="262" t="s">
        <v>713</v>
      </c>
      <c r="C422" s="263"/>
      <c r="D422" s="263"/>
      <c r="E422" s="263"/>
      <c r="F422" s="257" t="str">
        <f t="shared" si="14"/>
        <v/>
      </c>
      <c r="G422" s="257" t="str">
        <f t="shared" si="15"/>
        <v/>
      </c>
    </row>
    <row r="423" spans="1:7" s="244" customFormat="1" ht="14.25">
      <c r="A423" s="261" t="s">
        <v>714</v>
      </c>
      <c r="B423" s="262" t="s">
        <v>715</v>
      </c>
      <c r="C423" s="263"/>
      <c r="D423" s="263"/>
      <c r="E423" s="263"/>
      <c r="F423" s="257" t="str">
        <f t="shared" si="14"/>
        <v/>
      </c>
      <c r="G423" s="257" t="str">
        <f t="shared" si="15"/>
        <v/>
      </c>
    </row>
    <row r="424" spans="1:7" s="244" customFormat="1" ht="14.25">
      <c r="A424" s="261" t="s">
        <v>716</v>
      </c>
      <c r="B424" s="264" t="s">
        <v>717</v>
      </c>
      <c r="C424" s="263"/>
      <c r="D424" s="263"/>
      <c r="E424" s="263"/>
      <c r="F424" s="257" t="str">
        <f t="shared" si="14"/>
        <v/>
      </c>
      <c r="G424" s="257" t="str">
        <f t="shared" si="15"/>
        <v/>
      </c>
    </row>
    <row r="425" spans="1:7" s="244" customFormat="1" ht="14.25">
      <c r="A425" s="261" t="s">
        <v>718</v>
      </c>
      <c r="B425" s="264" t="s">
        <v>719</v>
      </c>
      <c r="C425" s="263"/>
      <c r="D425" s="263"/>
      <c r="E425" s="263"/>
      <c r="F425" s="257" t="str">
        <f t="shared" si="14"/>
        <v/>
      </c>
      <c r="G425" s="257" t="str">
        <f t="shared" si="15"/>
        <v/>
      </c>
    </row>
    <row r="426" spans="1:7" s="244" customFormat="1" ht="14.25">
      <c r="A426" s="261" t="s">
        <v>720</v>
      </c>
      <c r="B426" s="264" t="s">
        <v>721</v>
      </c>
      <c r="C426" s="263"/>
      <c r="D426" s="263"/>
      <c r="E426" s="263"/>
      <c r="F426" s="257" t="str">
        <f t="shared" si="14"/>
        <v/>
      </c>
      <c r="G426" s="257" t="str">
        <f t="shared" si="15"/>
        <v/>
      </c>
    </row>
    <row r="427" spans="1:7" s="244" customFormat="1" ht="14.25">
      <c r="A427" s="258" t="s">
        <v>722</v>
      </c>
      <c r="B427" s="267" t="s">
        <v>723</v>
      </c>
      <c r="C427" s="260">
        <f>SUM(C428:C432)</f>
        <v>0</v>
      </c>
      <c r="D427" s="260">
        <f>SUM(D428:D432)</f>
        <v>180</v>
      </c>
      <c r="E427" s="260">
        <v>304</v>
      </c>
      <c r="F427" s="257" t="str">
        <f t="shared" si="14"/>
        <v/>
      </c>
      <c r="G427" s="257">
        <f t="shared" si="15"/>
        <v>168.9</v>
      </c>
    </row>
    <row r="428" spans="1:7" s="244" customFormat="1" ht="14.25">
      <c r="A428" s="261" t="s">
        <v>724</v>
      </c>
      <c r="B428" s="262" t="s">
        <v>707</v>
      </c>
      <c r="C428" s="263"/>
      <c r="D428" s="263"/>
      <c r="E428" s="263">
        <v>120</v>
      </c>
      <c r="F428" s="257" t="str">
        <f t="shared" si="14"/>
        <v/>
      </c>
      <c r="G428" s="257" t="str">
        <f t="shared" si="15"/>
        <v/>
      </c>
    </row>
    <row r="429" spans="1:7" s="244" customFormat="1" ht="14.25">
      <c r="A429" s="261" t="s">
        <v>725</v>
      </c>
      <c r="B429" s="262" t="s">
        <v>726</v>
      </c>
      <c r="C429" s="263"/>
      <c r="D429" s="263">
        <v>80</v>
      </c>
      <c r="E429" s="263">
        <v>89</v>
      </c>
      <c r="F429" s="257" t="str">
        <f t="shared" si="14"/>
        <v/>
      </c>
      <c r="G429" s="257">
        <f t="shared" si="15"/>
        <v>111.3</v>
      </c>
    </row>
    <row r="430" spans="1:7" s="244" customFormat="1" ht="14.25">
      <c r="A430" s="261" t="s">
        <v>727</v>
      </c>
      <c r="B430" s="262" t="s">
        <v>728</v>
      </c>
      <c r="C430" s="263"/>
      <c r="D430" s="263"/>
      <c r="E430" s="263"/>
      <c r="F430" s="257" t="str">
        <f t="shared" si="14"/>
        <v/>
      </c>
      <c r="G430" s="257" t="str">
        <f t="shared" si="15"/>
        <v/>
      </c>
    </row>
    <row r="431" spans="1:7" s="244" customFormat="1" ht="14.25">
      <c r="A431" s="261" t="s">
        <v>729</v>
      </c>
      <c r="B431" s="264" t="s">
        <v>730</v>
      </c>
      <c r="C431" s="263"/>
      <c r="D431" s="263"/>
      <c r="E431" s="263"/>
      <c r="F431" s="257" t="str">
        <f t="shared" si="14"/>
        <v/>
      </c>
      <c r="G431" s="257" t="str">
        <f t="shared" si="15"/>
        <v/>
      </c>
    </row>
    <row r="432" spans="1:7" s="244" customFormat="1" ht="14.25">
      <c r="A432" s="261" t="s">
        <v>731</v>
      </c>
      <c r="B432" s="264" t="s">
        <v>732</v>
      </c>
      <c r="C432" s="263"/>
      <c r="D432" s="263">
        <v>100</v>
      </c>
      <c r="E432" s="263">
        <v>95</v>
      </c>
      <c r="F432" s="257" t="str">
        <f t="shared" si="14"/>
        <v/>
      </c>
      <c r="G432" s="257">
        <f t="shared" si="15"/>
        <v>95</v>
      </c>
    </row>
    <row r="433" spans="1:7" s="244" customFormat="1" ht="14.25">
      <c r="A433" s="258" t="s">
        <v>733</v>
      </c>
      <c r="B433" s="267" t="s">
        <v>734</v>
      </c>
      <c r="C433" s="260">
        <f>SUM(C434:C437)</f>
        <v>1734</v>
      </c>
      <c r="D433" s="260">
        <v>5743</v>
      </c>
      <c r="E433" s="260">
        <v>210</v>
      </c>
      <c r="F433" s="257">
        <f t="shared" si="14"/>
        <v>12.1</v>
      </c>
      <c r="G433" s="257">
        <f t="shared" si="15"/>
        <v>3.7</v>
      </c>
    </row>
    <row r="434" spans="1:7" s="244" customFormat="1" ht="14.25">
      <c r="A434" s="261" t="s">
        <v>735</v>
      </c>
      <c r="B434" s="265" t="s">
        <v>707</v>
      </c>
      <c r="C434" s="263"/>
      <c r="D434" s="263"/>
      <c r="E434" s="263">
        <v>40</v>
      </c>
      <c r="F434" s="257" t="str">
        <f t="shared" si="14"/>
        <v/>
      </c>
      <c r="G434" s="257" t="str">
        <f t="shared" si="15"/>
        <v/>
      </c>
    </row>
    <row r="435" spans="1:7" s="244" customFormat="1" ht="14.25">
      <c r="A435" s="261" t="s">
        <v>736</v>
      </c>
      <c r="B435" s="262" t="s">
        <v>737</v>
      </c>
      <c r="C435" s="263">
        <v>1734</v>
      </c>
      <c r="D435" s="263"/>
      <c r="E435" s="263"/>
      <c r="F435" s="257">
        <f t="shared" si="14"/>
        <v>0</v>
      </c>
      <c r="G435" s="257" t="str">
        <f t="shared" si="15"/>
        <v/>
      </c>
    </row>
    <row r="436" spans="1:7" s="244" customFormat="1" ht="14.25">
      <c r="A436" s="261" t="s">
        <v>738</v>
      </c>
      <c r="B436" s="262" t="s">
        <v>739</v>
      </c>
      <c r="C436" s="263"/>
      <c r="D436" s="263">
        <v>120</v>
      </c>
      <c r="E436" s="263">
        <v>116</v>
      </c>
      <c r="F436" s="257" t="str">
        <f t="shared" si="14"/>
        <v/>
      </c>
      <c r="G436" s="257">
        <f t="shared" si="15"/>
        <v>96.7</v>
      </c>
    </row>
    <row r="437" spans="1:7" s="244" customFormat="1" ht="14.25">
      <c r="A437" s="261" t="s">
        <v>740</v>
      </c>
      <c r="B437" s="264" t="s">
        <v>741</v>
      </c>
      <c r="C437" s="263"/>
      <c r="D437" s="263">
        <v>5623</v>
      </c>
      <c r="E437" s="263">
        <v>54</v>
      </c>
      <c r="F437" s="257" t="str">
        <f t="shared" si="14"/>
        <v/>
      </c>
      <c r="G437" s="257">
        <f t="shared" si="15"/>
        <v>1</v>
      </c>
    </row>
    <row r="438" spans="1:7" s="244" customFormat="1" ht="14.25">
      <c r="A438" s="258" t="s">
        <v>742</v>
      </c>
      <c r="B438" s="267" t="s">
        <v>743</v>
      </c>
      <c r="C438" s="260">
        <f>SUM(C439:C442)</f>
        <v>0</v>
      </c>
      <c r="D438" s="260">
        <f>SUM(D439:D442)</f>
        <v>40</v>
      </c>
      <c r="E438" s="260"/>
      <c r="F438" s="257" t="str">
        <f t="shared" si="14"/>
        <v/>
      </c>
      <c r="G438" s="257">
        <f t="shared" si="15"/>
        <v>0</v>
      </c>
    </row>
    <row r="439" spans="1:7" s="244" customFormat="1" ht="14.25">
      <c r="A439" s="261" t="s">
        <v>744</v>
      </c>
      <c r="B439" s="264" t="s">
        <v>707</v>
      </c>
      <c r="C439" s="263"/>
      <c r="D439" s="263"/>
      <c r="E439" s="263"/>
      <c r="F439" s="257" t="str">
        <f t="shared" si="14"/>
        <v/>
      </c>
      <c r="G439" s="257" t="str">
        <f t="shared" si="15"/>
        <v/>
      </c>
    </row>
    <row r="440" spans="1:7" s="244" customFormat="1" ht="14.25">
      <c r="A440" s="261" t="s">
        <v>745</v>
      </c>
      <c r="B440" s="262" t="s">
        <v>746</v>
      </c>
      <c r="C440" s="263"/>
      <c r="D440" s="263"/>
      <c r="E440" s="263"/>
      <c r="F440" s="257" t="str">
        <f t="shared" si="14"/>
        <v/>
      </c>
      <c r="G440" s="257" t="str">
        <f t="shared" si="15"/>
        <v/>
      </c>
    </row>
    <row r="441" spans="1:7" s="244" customFormat="1" ht="14.25">
      <c r="A441" s="261" t="s">
        <v>747</v>
      </c>
      <c r="B441" s="262" t="s">
        <v>748</v>
      </c>
      <c r="C441" s="263"/>
      <c r="D441" s="263"/>
      <c r="E441" s="263"/>
      <c r="F441" s="257" t="str">
        <f t="shared" si="14"/>
        <v/>
      </c>
      <c r="G441" s="257" t="str">
        <f t="shared" si="15"/>
        <v/>
      </c>
    </row>
    <row r="442" spans="1:7" s="244" customFormat="1" ht="14.25">
      <c r="A442" s="261" t="s">
        <v>749</v>
      </c>
      <c r="B442" s="262" t="s">
        <v>750</v>
      </c>
      <c r="C442" s="263"/>
      <c r="D442" s="263">
        <v>40</v>
      </c>
      <c r="E442" s="263"/>
      <c r="F442" s="257" t="str">
        <f t="shared" si="14"/>
        <v/>
      </c>
      <c r="G442" s="257">
        <f t="shared" si="15"/>
        <v>0</v>
      </c>
    </row>
    <row r="443" spans="1:7" s="244" customFormat="1" ht="14.25">
      <c r="A443" s="258" t="s">
        <v>751</v>
      </c>
      <c r="B443" s="267" t="s">
        <v>752</v>
      </c>
      <c r="C443" s="260">
        <f>SUM(C444:C447)</f>
        <v>0</v>
      </c>
      <c r="D443" s="260"/>
      <c r="E443" s="260"/>
      <c r="F443" s="257" t="str">
        <f t="shared" si="14"/>
        <v/>
      </c>
      <c r="G443" s="257" t="str">
        <f t="shared" si="15"/>
        <v/>
      </c>
    </row>
    <row r="444" spans="1:7" s="244" customFormat="1" ht="14.25">
      <c r="A444" s="261" t="s">
        <v>753</v>
      </c>
      <c r="B444" s="264" t="s">
        <v>754</v>
      </c>
      <c r="C444" s="263"/>
      <c r="D444" s="263"/>
      <c r="E444" s="263"/>
      <c r="F444" s="257" t="str">
        <f t="shared" si="14"/>
        <v/>
      </c>
      <c r="G444" s="257" t="str">
        <f t="shared" si="15"/>
        <v/>
      </c>
    </row>
    <row r="445" spans="1:7" s="244" customFormat="1" ht="14.25">
      <c r="A445" s="261" t="s">
        <v>755</v>
      </c>
      <c r="B445" s="264" t="s">
        <v>756</v>
      </c>
      <c r="C445" s="263"/>
      <c r="D445" s="263"/>
      <c r="E445" s="263"/>
      <c r="F445" s="257" t="str">
        <f t="shared" si="14"/>
        <v/>
      </c>
      <c r="G445" s="257" t="str">
        <f t="shared" si="15"/>
        <v/>
      </c>
    </row>
    <row r="446" spans="1:7" s="244" customFormat="1" ht="14.25">
      <c r="A446" s="261" t="s">
        <v>757</v>
      </c>
      <c r="B446" s="264" t="s">
        <v>758</v>
      </c>
      <c r="C446" s="263"/>
      <c r="D446" s="263"/>
      <c r="E446" s="263"/>
      <c r="F446" s="257" t="str">
        <f t="shared" si="14"/>
        <v/>
      </c>
      <c r="G446" s="257" t="str">
        <f t="shared" si="15"/>
        <v/>
      </c>
    </row>
    <row r="447" spans="1:7" s="244" customFormat="1" ht="14.25">
      <c r="A447" s="261" t="s">
        <v>759</v>
      </c>
      <c r="B447" s="264" t="s">
        <v>760</v>
      </c>
      <c r="C447" s="263"/>
      <c r="D447" s="263"/>
      <c r="E447" s="263"/>
      <c r="F447" s="257" t="str">
        <f t="shared" si="14"/>
        <v/>
      </c>
      <c r="G447" s="257" t="str">
        <f t="shared" si="15"/>
        <v/>
      </c>
    </row>
    <row r="448" spans="1:7" s="244" customFormat="1" ht="14.25">
      <c r="A448" s="258" t="s">
        <v>761</v>
      </c>
      <c r="B448" s="259" t="s">
        <v>762</v>
      </c>
      <c r="C448" s="260">
        <f>SUM(C449:C454)</f>
        <v>120</v>
      </c>
      <c r="D448" s="260">
        <f>SUM(D449:D454)</f>
        <v>93</v>
      </c>
      <c r="E448" s="260">
        <v>103</v>
      </c>
      <c r="F448" s="257">
        <f t="shared" si="14"/>
        <v>85.8</v>
      </c>
      <c r="G448" s="257">
        <f t="shared" si="15"/>
        <v>110.8</v>
      </c>
    </row>
    <row r="449" spans="1:7" s="244" customFormat="1" ht="14.25">
      <c r="A449" s="261" t="s">
        <v>763</v>
      </c>
      <c r="B449" s="262" t="s">
        <v>707</v>
      </c>
      <c r="C449" s="263">
        <v>35</v>
      </c>
      <c r="D449" s="263">
        <v>61</v>
      </c>
      <c r="E449" s="263">
        <v>62</v>
      </c>
      <c r="F449" s="257">
        <f t="shared" si="14"/>
        <v>177.1</v>
      </c>
      <c r="G449" s="257">
        <f t="shared" si="15"/>
        <v>101.6</v>
      </c>
    </row>
    <row r="450" spans="1:7" s="244" customFormat="1" ht="14.25">
      <c r="A450" s="261" t="s">
        <v>764</v>
      </c>
      <c r="B450" s="264" t="s">
        <v>765</v>
      </c>
      <c r="C450" s="263">
        <v>45</v>
      </c>
      <c r="D450" s="263">
        <v>32</v>
      </c>
      <c r="E450" s="263">
        <v>41</v>
      </c>
      <c r="F450" s="257">
        <f t="shared" si="14"/>
        <v>91.1</v>
      </c>
      <c r="G450" s="257">
        <f t="shared" si="15"/>
        <v>128.1</v>
      </c>
    </row>
    <row r="451" spans="1:7" s="244" customFormat="1" ht="14.25">
      <c r="A451" s="261" t="s">
        <v>766</v>
      </c>
      <c r="B451" s="264" t="s">
        <v>767</v>
      </c>
      <c r="C451" s="263"/>
      <c r="D451" s="263"/>
      <c r="E451" s="263"/>
      <c r="F451" s="257" t="str">
        <f t="shared" si="14"/>
        <v/>
      </c>
      <c r="G451" s="257" t="str">
        <f t="shared" si="15"/>
        <v/>
      </c>
    </row>
    <row r="452" spans="1:7" s="244" customFormat="1" ht="14.25">
      <c r="A452" s="261" t="s">
        <v>768</v>
      </c>
      <c r="B452" s="264" t="s">
        <v>769</v>
      </c>
      <c r="C452" s="263"/>
      <c r="D452" s="263"/>
      <c r="E452" s="263"/>
      <c r="F452" s="257" t="str">
        <f t="shared" si="14"/>
        <v/>
      </c>
      <c r="G452" s="257" t="str">
        <f t="shared" si="15"/>
        <v/>
      </c>
    </row>
    <row r="453" spans="1:7" s="244" customFormat="1" ht="14.25">
      <c r="A453" s="261" t="s">
        <v>770</v>
      </c>
      <c r="B453" s="262" t="s">
        <v>771</v>
      </c>
      <c r="C453" s="263"/>
      <c r="D453" s="263"/>
      <c r="E453" s="263"/>
      <c r="F453" s="257" t="str">
        <f t="shared" si="14"/>
        <v/>
      </c>
      <c r="G453" s="257" t="str">
        <f t="shared" si="15"/>
        <v/>
      </c>
    </row>
    <row r="454" spans="1:7" s="244" customFormat="1" ht="14.25">
      <c r="A454" s="261" t="s">
        <v>772</v>
      </c>
      <c r="B454" s="262" t="s">
        <v>773</v>
      </c>
      <c r="C454" s="263">
        <v>40</v>
      </c>
      <c r="D454" s="263"/>
      <c r="E454" s="263"/>
      <c r="F454" s="257">
        <f t="shared" si="14"/>
        <v>0</v>
      </c>
      <c r="G454" s="257" t="str">
        <f t="shared" si="15"/>
        <v/>
      </c>
    </row>
    <row r="455" spans="1:7" s="244" customFormat="1" ht="14.25">
      <c r="A455" s="258" t="s">
        <v>774</v>
      </c>
      <c r="B455" s="259" t="s">
        <v>775</v>
      </c>
      <c r="C455" s="260">
        <f>SUM(C456:C458)</f>
        <v>0</v>
      </c>
      <c r="D455" s="260">
        <f>SUM(D456:D458)</f>
        <v>0</v>
      </c>
      <c r="E455" s="260"/>
      <c r="F455" s="257" t="str">
        <f t="shared" si="14"/>
        <v/>
      </c>
      <c r="G455" s="257" t="str">
        <f t="shared" si="15"/>
        <v/>
      </c>
    </row>
    <row r="456" spans="1:7" s="244" customFormat="1" ht="14.25">
      <c r="A456" s="261" t="s">
        <v>776</v>
      </c>
      <c r="B456" s="264" t="s">
        <v>777</v>
      </c>
      <c r="C456" s="263"/>
      <c r="D456" s="263"/>
      <c r="E456" s="263"/>
      <c r="F456" s="257" t="str">
        <f t="shared" si="14"/>
        <v/>
      </c>
      <c r="G456" s="257" t="str">
        <f t="shared" si="15"/>
        <v/>
      </c>
    </row>
    <row r="457" spans="1:7" s="244" customFormat="1" ht="14.25">
      <c r="A457" s="261" t="s">
        <v>778</v>
      </c>
      <c r="B457" s="264" t="s">
        <v>779</v>
      </c>
      <c r="C457" s="263"/>
      <c r="D457" s="263"/>
      <c r="E457" s="263"/>
      <c r="F457" s="257" t="str">
        <f t="shared" si="14"/>
        <v/>
      </c>
      <c r="G457" s="257" t="str">
        <f t="shared" si="15"/>
        <v/>
      </c>
    </row>
    <row r="458" spans="1:7" s="244" customFormat="1" ht="14.25">
      <c r="A458" s="261" t="s">
        <v>780</v>
      </c>
      <c r="B458" s="264" t="s">
        <v>781</v>
      </c>
      <c r="C458" s="263"/>
      <c r="D458" s="263"/>
      <c r="E458" s="263"/>
      <c r="F458" s="257" t="str">
        <f t="shared" si="14"/>
        <v/>
      </c>
      <c r="G458" s="257" t="str">
        <f t="shared" si="15"/>
        <v/>
      </c>
    </row>
    <row r="459" spans="1:7" s="244" customFormat="1" ht="14.25">
      <c r="A459" s="258" t="s">
        <v>782</v>
      </c>
      <c r="B459" s="271" t="s">
        <v>783</v>
      </c>
      <c r="C459" s="260">
        <f>SUM(C460:C462)</f>
        <v>0</v>
      </c>
      <c r="D459" s="260">
        <f>SUM(D460:D462)</f>
        <v>50</v>
      </c>
      <c r="E459" s="260"/>
      <c r="F459" s="257" t="str">
        <f t="shared" si="14"/>
        <v/>
      </c>
      <c r="G459" s="257">
        <f t="shared" si="15"/>
        <v>0</v>
      </c>
    </row>
    <row r="460" spans="1:7" s="244" customFormat="1" ht="14.25">
      <c r="A460" s="261" t="s">
        <v>784</v>
      </c>
      <c r="B460" s="264" t="s">
        <v>785</v>
      </c>
      <c r="C460" s="263"/>
      <c r="D460" s="263">
        <v>50</v>
      </c>
      <c r="E460" s="263"/>
      <c r="F460" s="257" t="str">
        <f t="shared" ref="F460:F523" si="16">IF(C460=0,"",ROUND(E460/C460*100,1))</f>
        <v/>
      </c>
      <c r="G460" s="257">
        <f t="shared" ref="G460:G523" si="17">IF(D460=0,"",ROUND(E460/D460*100,1))</f>
        <v>0</v>
      </c>
    </row>
    <row r="461" spans="1:7" s="244" customFormat="1" ht="14.25">
      <c r="A461" s="261" t="s">
        <v>786</v>
      </c>
      <c r="B461" s="264" t="s">
        <v>787</v>
      </c>
      <c r="C461" s="263"/>
      <c r="D461" s="263"/>
      <c r="E461" s="263"/>
      <c r="F461" s="257" t="str">
        <f t="shared" si="16"/>
        <v/>
      </c>
      <c r="G461" s="257" t="str">
        <f t="shared" si="17"/>
        <v/>
      </c>
    </row>
    <row r="462" spans="1:7" s="244" customFormat="1" ht="14.25">
      <c r="A462" s="261" t="s">
        <v>788</v>
      </c>
      <c r="B462" s="264" t="s">
        <v>789</v>
      </c>
      <c r="C462" s="263"/>
      <c r="D462" s="263"/>
      <c r="E462" s="263"/>
      <c r="F462" s="257" t="str">
        <f t="shared" si="16"/>
        <v/>
      </c>
      <c r="G462" s="257" t="str">
        <f t="shared" si="17"/>
        <v/>
      </c>
    </row>
    <row r="463" spans="1:7" s="244" customFormat="1" ht="14.25">
      <c r="A463" s="258" t="s">
        <v>790</v>
      </c>
      <c r="B463" s="259" t="s">
        <v>791</v>
      </c>
      <c r="C463" s="260">
        <f>SUM(C464:C467)</f>
        <v>0</v>
      </c>
      <c r="D463" s="260"/>
      <c r="E463" s="260"/>
      <c r="F463" s="257" t="str">
        <f t="shared" si="16"/>
        <v/>
      </c>
      <c r="G463" s="257" t="str">
        <f t="shared" si="17"/>
        <v/>
      </c>
    </row>
    <row r="464" spans="1:7" s="244" customFormat="1" ht="14.25">
      <c r="A464" s="261" t="s">
        <v>792</v>
      </c>
      <c r="B464" s="262" t="s">
        <v>793</v>
      </c>
      <c r="C464" s="263"/>
      <c r="D464" s="263"/>
      <c r="E464" s="263"/>
      <c r="F464" s="257" t="str">
        <f t="shared" si="16"/>
        <v/>
      </c>
      <c r="G464" s="257" t="str">
        <f t="shared" si="17"/>
        <v/>
      </c>
    </row>
    <row r="465" spans="1:7" s="244" customFormat="1" ht="14.25">
      <c r="A465" s="261" t="s">
        <v>794</v>
      </c>
      <c r="B465" s="264" t="s">
        <v>795</v>
      </c>
      <c r="C465" s="263"/>
      <c r="D465" s="263"/>
      <c r="E465" s="263"/>
      <c r="F465" s="257" t="str">
        <f t="shared" si="16"/>
        <v/>
      </c>
      <c r="G465" s="257" t="str">
        <f t="shared" si="17"/>
        <v/>
      </c>
    </row>
    <row r="466" spans="1:7" s="244" customFormat="1" ht="14.25">
      <c r="A466" s="261" t="s">
        <v>796</v>
      </c>
      <c r="B466" s="264" t="s">
        <v>797</v>
      </c>
      <c r="C466" s="263"/>
      <c r="D466" s="263"/>
      <c r="E466" s="263"/>
      <c r="F466" s="257" t="str">
        <f t="shared" si="16"/>
        <v/>
      </c>
      <c r="G466" s="257" t="str">
        <f t="shared" si="17"/>
        <v/>
      </c>
    </row>
    <row r="467" spans="1:7" s="244" customFormat="1" ht="14.25">
      <c r="A467" s="261" t="s">
        <v>798</v>
      </c>
      <c r="B467" s="264" t="s">
        <v>799</v>
      </c>
      <c r="C467" s="263"/>
      <c r="D467" s="263"/>
      <c r="E467" s="263"/>
      <c r="F467" s="257" t="str">
        <f t="shared" si="16"/>
        <v/>
      </c>
      <c r="G467" s="257" t="str">
        <f t="shared" si="17"/>
        <v/>
      </c>
    </row>
    <row r="468" spans="1:7" s="244" customFormat="1" ht="14.25">
      <c r="A468" s="255" t="s">
        <v>800</v>
      </c>
      <c r="B468" s="256" t="s">
        <v>801</v>
      </c>
      <c r="C468" s="283">
        <f>SUM(C469,C485,C493,C504,C513,C521)</f>
        <v>6612</v>
      </c>
      <c r="D468" s="283">
        <v>3141</v>
      </c>
      <c r="E468" s="283">
        <f>E469+E485+E493+E504+E513+E521</f>
        <v>3010</v>
      </c>
      <c r="F468" s="257">
        <f t="shared" si="16"/>
        <v>45.5</v>
      </c>
      <c r="G468" s="257">
        <f t="shared" si="17"/>
        <v>95.8</v>
      </c>
    </row>
    <row r="469" spans="1:7" s="244" customFormat="1" ht="14.25">
      <c r="A469" s="258" t="s">
        <v>802</v>
      </c>
      <c r="B469" s="271" t="s">
        <v>803</v>
      </c>
      <c r="C469" s="260">
        <f>SUM(C470:C484)</f>
        <v>1768</v>
      </c>
      <c r="D469" s="260">
        <v>2352</v>
      </c>
      <c r="E469" s="260">
        <v>2240</v>
      </c>
      <c r="F469" s="257">
        <f t="shared" si="16"/>
        <v>126.7</v>
      </c>
      <c r="G469" s="257">
        <f t="shared" si="17"/>
        <v>95.2</v>
      </c>
    </row>
    <row r="470" spans="1:7" s="244" customFormat="1" ht="14.25">
      <c r="A470" s="261" t="s">
        <v>804</v>
      </c>
      <c r="B470" s="265" t="s">
        <v>33</v>
      </c>
      <c r="C470" s="263">
        <v>1005</v>
      </c>
      <c r="D470" s="263">
        <v>887</v>
      </c>
      <c r="E470" s="263">
        <v>897</v>
      </c>
      <c r="F470" s="257">
        <f t="shared" si="16"/>
        <v>89.3</v>
      </c>
      <c r="G470" s="257">
        <f t="shared" si="17"/>
        <v>101.1</v>
      </c>
    </row>
    <row r="471" spans="1:7" s="244" customFormat="1" ht="14.25">
      <c r="A471" s="261" t="s">
        <v>805</v>
      </c>
      <c r="B471" s="265" t="s">
        <v>35</v>
      </c>
      <c r="C471" s="263">
        <v>154</v>
      </c>
      <c r="D471" s="263">
        <v>136</v>
      </c>
      <c r="E471" s="263">
        <v>121</v>
      </c>
      <c r="F471" s="257">
        <f t="shared" si="16"/>
        <v>78.599999999999994</v>
      </c>
      <c r="G471" s="257">
        <f t="shared" si="17"/>
        <v>89</v>
      </c>
    </row>
    <row r="472" spans="1:7" s="244" customFormat="1" ht="14.25">
      <c r="A472" s="261" t="s">
        <v>806</v>
      </c>
      <c r="B472" s="265" t="s">
        <v>37</v>
      </c>
      <c r="C472" s="263">
        <v>20</v>
      </c>
      <c r="D472" s="263"/>
      <c r="E472" s="263"/>
      <c r="F472" s="257">
        <f t="shared" si="16"/>
        <v>0</v>
      </c>
      <c r="G472" s="257" t="str">
        <f t="shared" si="17"/>
        <v/>
      </c>
    </row>
    <row r="473" spans="1:7" s="244" customFormat="1" ht="14.25">
      <c r="A473" s="261" t="s">
        <v>807</v>
      </c>
      <c r="B473" s="265" t="s">
        <v>808</v>
      </c>
      <c r="C473" s="263"/>
      <c r="D473" s="263"/>
      <c r="E473" s="263"/>
      <c r="F473" s="257" t="str">
        <f t="shared" si="16"/>
        <v/>
      </c>
      <c r="G473" s="257" t="str">
        <f t="shared" si="17"/>
        <v/>
      </c>
    </row>
    <row r="474" spans="1:7" s="244" customFormat="1" ht="14.25">
      <c r="A474" s="261" t="s">
        <v>809</v>
      </c>
      <c r="B474" s="265" t="s">
        <v>810</v>
      </c>
      <c r="C474" s="263"/>
      <c r="D474" s="263"/>
      <c r="E474" s="263"/>
      <c r="F474" s="257" t="str">
        <f t="shared" si="16"/>
        <v/>
      </c>
      <c r="G474" s="257" t="str">
        <f t="shared" si="17"/>
        <v/>
      </c>
    </row>
    <row r="475" spans="1:7" s="244" customFormat="1" ht="14.25">
      <c r="A475" s="261" t="s">
        <v>811</v>
      </c>
      <c r="B475" s="265" t="s">
        <v>812</v>
      </c>
      <c r="C475" s="263"/>
      <c r="D475" s="263"/>
      <c r="E475" s="263"/>
      <c r="F475" s="257" t="str">
        <f t="shared" si="16"/>
        <v/>
      </c>
      <c r="G475" s="257" t="str">
        <f t="shared" si="17"/>
        <v/>
      </c>
    </row>
    <row r="476" spans="1:7" s="244" customFormat="1" ht="14.25">
      <c r="A476" s="261" t="s">
        <v>813</v>
      </c>
      <c r="B476" s="265" t="s">
        <v>814</v>
      </c>
      <c r="C476" s="263"/>
      <c r="D476" s="263"/>
      <c r="E476" s="263"/>
      <c r="F476" s="257" t="str">
        <f t="shared" si="16"/>
        <v/>
      </c>
      <c r="G476" s="257" t="str">
        <f t="shared" si="17"/>
        <v/>
      </c>
    </row>
    <row r="477" spans="1:7" s="244" customFormat="1" ht="14.25">
      <c r="A477" s="261" t="s">
        <v>815</v>
      </c>
      <c r="B477" s="265" t="s">
        <v>816</v>
      </c>
      <c r="C477" s="263">
        <v>140</v>
      </c>
      <c r="D477" s="263">
        <v>22</v>
      </c>
      <c r="E477" s="263">
        <v>26</v>
      </c>
      <c r="F477" s="257">
        <f t="shared" si="16"/>
        <v>18.600000000000001</v>
      </c>
      <c r="G477" s="257">
        <f t="shared" si="17"/>
        <v>118.2</v>
      </c>
    </row>
    <row r="478" spans="1:7" s="244" customFormat="1" ht="14.25">
      <c r="A478" s="261" t="s">
        <v>817</v>
      </c>
      <c r="B478" s="265" t="s">
        <v>818</v>
      </c>
      <c r="C478" s="263">
        <v>160</v>
      </c>
      <c r="D478" s="263">
        <v>167</v>
      </c>
      <c r="E478" s="263">
        <v>170</v>
      </c>
      <c r="F478" s="257">
        <f t="shared" si="16"/>
        <v>106.3</v>
      </c>
      <c r="G478" s="257">
        <f t="shared" si="17"/>
        <v>101.8</v>
      </c>
    </row>
    <row r="479" spans="1:7" s="244" customFormat="1" ht="14.25">
      <c r="A479" s="261" t="s">
        <v>819</v>
      </c>
      <c r="B479" s="265" t="s">
        <v>820</v>
      </c>
      <c r="C479" s="263"/>
      <c r="D479" s="263"/>
      <c r="E479" s="263"/>
      <c r="F479" s="257" t="str">
        <f t="shared" si="16"/>
        <v/>
      </c>
      <c r="G479" s="257" t="str">
        <f t="shared" si="17"/>
        <v/>
      </c>
    </row>
    <row r="480" spans="1:7" s="244" customFormat="1" ht="14.25">
      <c r="A480" s="261" t="s">
        <v>821</v>
      </c>
      <c r="B480" s="265" t="s">
        <v>822</v>
      </c>
      <c r="C480" s="263"/>
      <c r="D480" s="263"/>
      <c r="E480" s="263"/>
      <c r="F480" s="257" t="str">
        <f t="shared" si="16"/>
        <v/>
      </c>
      <c r="G480" s="257" t="str">
        <f t="shared" si="17"/>
        <v/>
      </c>
    </row>
    <row r="481" spans="1:7" s="244" customFormat="1" ht="14.25">
      <c r="A481" s="261" t="s">
        <v>823</v>
      </c>
      <c r="B481" s="265" t="s">
        <v>824</v>
      </c>
      <c r="C481" s="263"/>
      <c r="D481" s="263">
        <v>6</v>
      </c>
      <c r="E481" s="263"/>
      <c r="F481" s="257" t="str">
        <f t="shared" si="16"/>
        <v/>
      </c>
      <c r="G481" s="257">
        <f t="shared" si="17"/>
        <v>0</v>
      </c>
    </row>
    <row r="482" spans="1:7" s="244" customFormat="1" ht="14.25">
      <c r="A482" s="261" t="s">
        <v>825</v>
      </c>
      <c r="B482" s="265" t="s">
        <v>826</v>
      </c>
      <c r="C482" s="263">
        <v>100</v>
      </c>
      <c r="D482" s="263">
        <v>110</v>
      </c>
      <c r="E482" s="263">
        <v>102</v>
      </c>
      <c r="F482" s="257">
        <f t="shared" si="16"/>
        <v>102</v>
      </c>
      <c r="G482" s="257">
        <f t="shared" si="17"/>
        <v>92.7</v>
      </c>
    </row>
    <row r="483" spans="1:7" s="244" customFormat="1" ht="14.25">
      <c r="A483" s="261" t="s">
        <v>827</v>
      </c>
      <c r="B483" s="265" t="s">
        <v>828</v>
      </c>
      <c r="C483" s="263"/>
      <c r="D483" s="263">
        <v>175</v>
      </c>
      <c r="E483" s="263">
        <v>170</v>
      </c>
      <c r="F483" s="257" t="str">
        <f t="shared" si="16"/>
        <v/>
      </c>
      <c r="G483" s="257">
        <f t="shared" si="17"/>
        <v>97.1</v>
      </c>
    </row>
    <row r="484" spans="1:7" s="244" customFormat="1" ht="14.25">
      <c r="A484" s="261" t="s">
        <v>829</v>
      </c>
      <c r="B484" s="265" t="s">
        <v>830</v>
      </c>
      <c r="C484" s="263">
        <v>189</v>
      </c>
      <c r="D484" s="263">
        <v>849</v>
      </c>
      <c r="E484" s="263">
        <v>754</v>
      </c>
      <c r="F484" s="257">
        <f t="shared" si="16"/>
        <v>398.9</v>
      </c>
      <c r="G484" s="257">
        <f t="shared" si="17"/>
        <v>88.8</v>
      </c>
    </row>
    <row r="485" spans="1:7" s="244" customFormat="1" ht="14.25">
      <c r="A485" s="258" t="s">
        <v>831</v>
      </c>
      <c r="B485" s="271" t="s">
        <v>832</v>
      </c>
      <c r="C485" s="260">
        <f>SUM(C486:C492)</f>
        <v>0</v>
      </c>
      <c r="D485" s="260">
        <f>SUM(D486:D492)</f>
        <v>110</v>
      </c>
      <c r="E485" s="260"/>
      <c r="F485" s="257" t="str">
        <f t="shared" si="16"/>
        <v/>
      </c>
      <c r="G485" s="257">
        <f t="shared" si="17"/>
        <v>0</v>
      </c>
    </row>
    <row r="486" spans="1:7" s="244" customFormat="1" ht="14.25">
      <c r="A486" s="261" t="s">
        <v>833</v>
      </c>
      <c r="B486" s="265" t="s">
        <v>33</v>
      </c>
      <c r="C486" s="263"/>
      <c r="D486" s="263"/>
      <c r="E486" s="263"/>
      <c r="F486" s="257" t="str">
        <f t="shared" si="16"/>
        <v/>
      </c>
      <c r="G486" s="257" t="str">
        <f t="shared" si="17"/>
        <v/>
      </c>
    </row>
    <row r="487" spans="1:7" s="244" customFormat="1" ht="14.25">
      <c r="A487" s="261" t="s">
        <v>834</v>
      </c>
      <c r="B487" s="265" t="s">
        <v>35</v>
      </c>
      <c r="C487" s="263"/>
      <c r="D487" s="263">
        <v>5</v>
      </c>
      <c r="E487" s="263"/>
      <c r="F487" s="257" t="str">
        <f t="shared" si="16"/>
        <v/>
      </c>
      <c r="G487" s="257">
        <f t="shared" si="17"/>
        <v>0</v>
      </c>
    </row>
    <row r="488" spans="1:7" s="244" customFormat="1" ht="14.25">
      <c r="A488" s="261" t="s">
        <v>835</v>
      </c>
      <c r="B488" s="265" t="s">
        <v>37</v>
      </c>
      <c r="C488" s="263"/>
      <c r="D488" s="263"/>
      <c r="E488" s="263"/>
      <c r="F488" s="257" t="str">
        <f t="shared" si="16"/>
        <v/>
      </c>
      <c r="G488" s="257" t="str">
        <f t="shared" si="17"/>
        <v/>
      </c>
    </row>
    <row r="489" spans="1:7" s="244" customFormat="1" ht="14.25">
      <c r="A489" s="261" t="s">
        <v>836</v>
      </c>
      <c r="B489" s="265" t="s">
        <v>837</v>
      </c>
      <c r="C489" s="263"/>
      <c r="D489" s="263">
        <v>5</v>
      </c>
      <c r="E489" s="263"/>
      <c r="F489" s="257" t="str">
        <f t="shared" si="16"/>
        <v/>
      </c>
      <c r="G489" s="257">
        <f t="shared" si="17"/>
        <v>0</v>
      </c>
    </row>
    <row r="490" spans="1:7" s="244" customFormat="1" ht="14.25">
      <c r="A490" s="261" t="s">
        <v>838</v>
      </c>
      <c r="B490" s="265" t="s">
        <v>839</v>
      </c>
      <c r="C490" s="263"/>
      <c r="D490" s="263"/>
      <c r="E490" s="263"/>
      <c r="F490" s="257" t="str">
        <f t="shared" si="16"/>
        <v/>
      </c>
      <c r="G490" s="257" t="str">
        <f t="shared" si="17"/>
        <v/>
      </c>
    </row>
    <row r="491" spans="1:7" s="244" customFormat="1" ht="14.25">
      <c r="A491" s="261" t="s">
        <v>840</v>
      </c>
      <c r="B491" s="265" t="s">
        <v>841</v>
      </c>
      <c r="C491" s="263"/>
      <c r="D491" s="263"/>
      <c r="E491" s="263"/>
      <c r="F491" s="257" t="str">
        <f t="shared" si="16"/>
        <v/>
      </c>
      <c r="G491" s="257" t="str">
        <f t="shared" si="17"/>
        <v/>
      </c>
    </row>
    <row r="492" spans="1:7" s="244" customFormat="1" ht="14.25">
      <c r="A492" s="261" t="s">
        <v>842</v>
      </c>
      <c r="B492" s="265" t="s">
        <v>843</v>
      </c>
      <c r="C492" s="263"/>
      <c r="D492" s="263">
        <v>100</v>
      </c>
      <c r="E492" s="263"/>
      <c r="F492" s="257" t="str">
        <f t="shared" si="16"/>
        <v/>
      </c>
      <c r="G492" s="257">
        <f t="shared" si="17"/>
        <v>0</v>
      </c>
    </row>
    <row r="493" spans="1:7" s="244" customFormat="1" ht="14.25">
      <c r="A493" s="258" t="s">
        <v>844</v>
      </c>
      <c r="B493" s="271" t="s">
        <v>845</v>
      </c>
      <c r="C493" s="260">
        <f>SUM(C494:C503)</f>
        <v>0</v>
      </c>
      <c r="D493" s="260">
        <f>SUM(D494:D503)</f>
        <v>23</v>
      </c>
      <c r="E493" s="260"/>
      <c r="F493" s="257" t="str">
        <f t="shared" si="16"/>
        <v/>
      </c>
      <c r="G493" s="257">
        <f t="shared" si="17"/>
        <v>0</v>
      </c>
    </row>
    <row r="494" spans="1:7" s="244" customFormat="1" ht="14.25">
      <c r="A494" s="261" t="s">
        <v>846</v>
      </c>
      <c r="B494" s="265" t="s">
        <v>33</v>
      </c>
      <c r="C494" s="263"/>
      <c r="D494" s="263">
        <v>23</v>
      </c>
      <c r="E494" s="263"/>
      <c r="F494" s="257" t="str">
        <f t="shared" si="16"/>
        <v/>
      </c>
      <c r="G494" s="257">
        <f t="shared" si="17"/>
        <v>0</v>
      </c>
    </row>
    <row r="495" spans="1:7" s="244" customFormat="1" ht="14.25">
      <c r="A495" s="261" t="s">
        <v>847</v>
      </c>
      <c r="B495" s="265" t="s">
        <v>35</v>
      </c>
      <c r="C495" s="263"/>
      <c r="D495" s="263"/>
      <c r="E495" s="263"/>
      <c r="F495" s="257" t="str">
        <f t="shared" si="16"/>
        <v/>
      </c>
      <c r="G495" s="257" t="str">
        <f t="shared" si="17"/>
        <v/>
      </c>
    </row>
    <row r="496" spans="1:7" s="244" customFormat="1" ht="14.25">
      <c r="A496" s="261" t="s">
        <v>848</v>
      </c>
      <c r="B496" s="265" t="s">
        <v>37</v>
      </c>
      <c r="C496" s="263"/>
      <c r="D496" s="263"/>
      <c r="E496" s="263"/>
      <c r="F496" s="257" t="str">
        <f t="shared" si="16"/>
        <v/>
      </c>
      <c r="G496" s="257" t="str">
        <f t="shared" si="17"/>
        <v/>
      </c>
    </row>
    <row r="497" spans="1:7" s="244" customFormat="1" ht="14.25">
      <c r="A497" s="261" t="s">
        <v>849</v>
      </c>
      <c r="B497" s="265" t="s">
        <v>850</v>
      </c>
      <c r="C497" s="263"/>
      <c r="D497" s="263"/>
      <c r="E497" s="263"/>
      <c r="F497" s="257" t="str">
        <f t="shared" si="16"/>
        <v/>
      </c>
      <c r="G497" s="257" t="str">
        <f t="shared" si="17"/>
        <v/>
      </c>
    </row>
    <row r="498" spans="1:7" s="244" customFormat="1" ht="14.25">
      <c r="A498" s="261" t="s">
        <v>851</v>
      </c>
      <c r="B498" s="265" t="s">
        <v>852</v>
      </c>
      <c r="C498" s="263"/>
      <c r="D498" s="263"/>
      <c r="E498" s="263"/>
      <c r="F498" s="257" t="str">
        <f t="shared" si="16"/>
        <v/>
      </c>
      <c r="G498" s="257" t="str">
        <f t="shared" si="17"/>
        <v/>
      </c>
    </row>
    <row r="499" spans="1:7" s="244" customFormat="1" ht="14.25">
      <c r="A499" s="261" t="s">
        <v>853</v>
      </c>
      <c r="B499" s="265" t="s">
        <v>854</v>
      </c>
      <c r="C499" s="263"/>
      <c r="D499" s="263"/>
      <c r="E499" s="263"/>
      <c r="F499" s="257" t="str">
        <f t="shared" si="16"/>
        <v/>
      </c>
      <c r="G499" s="257" t="str">
        <f t="shared" si="17"/>
        <v/>
      </c>
    </row>
    <row r="500" spans="1:7" s="244" customFormat="1" ht="14.25">
      <c r="A500" s="261" t="s">
        <v>855</v>
      </c>
      <c r="B500" s="265" t="s">
        <v>856</v>
      </c>
      <c r="C500" s="263"/>
      <c r="D500" s="263"/>
      <c r="E500" s="263"/>
      <c r="F500" s="257" t="str">
        <f t="shared" si="16"/>
        <v/>
      </c>
      <c r="G500" s="257" t="str">
        <f t="shared" si="17"/>
        <v/>
      </c>
    </row>
    <row r="501" spans="1:7" s="244" customFormat="1" ht="14.25">
      <c r="A501" s="261" t="s">
        <v>857</v>
      </c>
      <c r="B501" s="265" t="s">
        <v>858</v>
      </c>
      <c r="C501" s="263"/>
      <c r="D501" s="263"/>
      <c r="E501" s="263"/>
      <c r="F501" s="257" t="str">
        <f t="shared" si="16"/>
        <v/>
      </c>
      <c r="G501" s="257" t="str">
        <f t="shared" si="17"/>
        <v/>
      </c>
    </row>
    <row r="502" spans="1:7" s="244" customFormat="1" ht="14.25">
      <c r="A502" s="261" t="s">
        <v>859</v>
      </c>
      <c r="B502" s="265" t="s">
        <v>860</v>
      </c>
      <c r="C502" s="263"/>
      <c r="D502" s="263"/>
      <c r="E502" s="263"/>
      <c r="F502" s="257" t="str">
        <f t="shared" si="16"/>
        <v/>
      </c>
      <c r="G502" s="257" t="str">
        <f t="shared" si="17"/>
        <v/>
      </c>
    </row>
    <row r="503" spans="1:7" s="244" customFormat="1" ht="14.25">
      <c r="A503" s="261" t="s">
        <v>861</v>
      </c>
      <c r="B503" s="265" t="s">
        <v>862</v>
      </c>
      <c r="C503" s="263"/>
      <c r="D503" s="263"/>
      <c r="E503" s="263"/>
      <c r="F503" s="257" t="str">
        <f t="shared" si="16"/>
        <v/>
      </c>
      <c r="G503" s="257" t="str">
        <f t="shared" si="17"/>
        <v/>
      </c>
    </row>
    <row r="504" spans="1:7" s="244" customFormat="1" ht="14.25">
      <c r="A504" s="258" t="s">
        <v>863</v>
      </c>
      <c r="B504" s="271" t="s">
        <v>864</v>
      </c>
      <c r="C504" s="260">
        <f>SUM(C505:C512)</f>
        <v>0</v>
      </c>
      <c r="D504" s="260">
        <f>SUM(D505:D512)</f>
        <v>32</v>
      </c>
      <c r="E504" s="260"/>
      <c r="F504" s="257" t="str">
        <f t="shared" si="16"/>
        <v/>
      </c>
      <c r="G504" s="257">
        <f t="shared" si="17"/>
        <v>0</v>
      </c>
    </row>
    <row r="505" spans="1:7" s="244" customFormat="1" ht="14.25">
      <c r="A505" s="261" t="s">
        <v>865</v>
      </c>
      <c r="B505" s="265" t="s">
        <v>33</v>
      </c>
      <c r="C505" s="263"/>
      <c r="D505" s="263"/>
      <c r="E505" s="263"/>
      <c r="F505" s="257" t="str">
        <f t="shared" si="16"/>
        <v/>
      </c>
      <c r="G505" s="257" t="str">
        <f t="shared" si="17"/>
        <v/>
      </c>
    </row>
    <row r="506" spans="1:7" s="244" customFormat="1" ht="14.25">
      <c r="A506" s="261" t="s">
        <v>866</v>
      </c>
      <c r="B506" s="265" t="s">
        <v>35</v>
      </c>
      <c r="C506" s="263"/>
      <c r="D506" s="263"/>
      <c r="E506" s="263"/>
      <c r="F506" s="257" t="str">
        <f t="shared" si="16"/>
        <v/>
      </c>
      <c r="G506" s="257" t="str">
        <f t="shared" si="17"/>
        <v/>
      </c>
    </row>
    <row r="507" spans="1:7" s="244" customFormat="1" ht="14.25">
      <c r="A507" s="261" t="s">
        <v>867</v>
      </c>
      <c r="B507" s="265" t="s">
        <v>37</v>
      </c>
      <c r="C507" s="263"/>
      <c r="D507" s="263"/>
      <c r="E507" s="263"/>
      <c r="F507" s="257" t="str">
        <f t="shared" si="16"/>
        <v/>
      </c>
      <c r="G507" s="257" t="str">
        <f t="shared" si="17"/>
        <v/>
      </c>
    </row>
    <row r="508" spans="1:7" s="244" customFormat="1" ht="14.25">
      <c r="A508" s="261" t="s">
        <v>868</v>
      </c>
      <c r="B508" s="265" t="s">
        <v>869</v>
      </c>
      <c r="C508" s="263"/>
      <c r="D508" s="263"/>
      <c r="E508" s="263"/>
      <c r="F508" s="257" t="str">
        <f t="shared" si="16"/>
        <v/>
      </c>
      <c r="G508" s="257" t="str">
        <f t="shared" si="17"/>
        <v/>
      </c>
    </row>
    <row r="509" spans="1:7" s="244" customFormat="1" ht="14.25">
      <c r="A509" s="261" t="s">
        <v>870</v>
      </c>
      <c r="B509" s="265" t="s">
        <v>871</v>
      </c>
      <c r="C509" s="263"/>
      <c r="D509" s="263"/>
      <c r="E509" s="263"/>
      <c r="F509" s="257" t="str">
        <f t="shared" si="16"/>
        <v/>
      </c>
      <c r="G509" s="257" t="str">
        <f t="shared" si="17"/>
        <v/>
      </c>
    </row>
    <row r="510" spans="1:7" s="244" customFormat="1" ht="14.25">
      <c r="A510" s="261" t="s">
        <v>872</v>
      </c>
      <c r="B510" s="265" t="s">
        <v>873</v>
      </c>
      <c r="C510" s="263"/>
      <c r="D510" s="263"/>
      <c r="E510" s="263"/>
      <c r="F510" s="257" t="str">
        <f t="shared" si="16"/>
        <v/>
      </c>
      <c r="G510" s="257" t="str">
        <f t="shared" si="17"/>
        <v/>
      </c>
    </row>
    <row r="511" spans="1:7" s="244" customFormat="1" ht="14.25">
      <c r="A511" s="261" t="s">
        <v>874</v>
      </c>
      <c r="B511" s="265" t="s">
        <v>875</v>
      </c>
      <c r="C511" s="263"/>
      <c r="D511" s="263"/>
      <c r="E511" s="263"/>
      <c r="F511" s="257" t="str">
        <f t="shared" si="16"/>
        <v/>
      </c>
      <c r="G511" s="257" t="str">
        <f t="shared" si="17"/>
        <v/>
      </c>
    </row>
    <row r="512" spans="1:7" s="244" customFormat="1" ht="14.25">
      <c r="A512" s="261" t="s">
        <v>876</v>
      </c>
      <c r="B512" s="265" t="s">
        <v>877</v>
      </c>
      <c r="C512" s="263"/>
      <c r="D512" s="263">
        <v>32</v>
      </c>
      <c r="E512" s="263"/>
      <c r="F512" s="257" t="str">
        <f t="shared" si="16"/>
        <v/>
      </c>
      <c r="G512" s="257">
        <f t="shared" si="17"/>
        <v>0</v>
      </c>
    </row>
    <row r="513" spans="1:7" s="244" customFormat="1" ht="14.25">
      <c r="A513" s="258" t="s">
        <v>878</v>
      </c>
      <c r="B513" s="271" t="s">
        <v>879</v>
      </c>
      <c r="C513" s="260">
        <f>SUM(C514:C520)</f>
        <v>1244</v>
      </c>
      <c r="D513" s="260">
        <f>SUM(D514:D520)</f>
        <v>597</v>
      </c>
      <c r="E513" s="260">
        <v>750</v>
      </c>
      <c r="F513" s="257">
        <f t="shared" si="16"/>
        <v>60.3</v>
      </c>
      <c r="G513" s="257">
        <f t="shared" si="17"/>
        <v>125.6</v>
      </c>
    </row>
    <row r="514" spans="1:7" s="244" customFormat="1" ht="14.25">
      <c r="A514" s="261" t="s">
        <v>880</v>
      </c>
      <c r="B514" s="265" t="s">
        <v>33</v>
      </c>
      <c r="C514" s="263">
        <v>345</v>
      </c>
      <c r="D514" s="263">
        <v>515</v>
      </c>
      <c r="E514" s="263">
        <v>556</v>
      </c>
      <c r="F514" s="257">
        <f t="shared" si="16"/>
        <v>161.19999999999999</v>
      </c>
      <c r="G514" s="257">
        <f t="shared" si="17"/>
        <v>108</v>
      </c>
    </row>
    <row r="515" spans="1:7" s="244" customFormat="1" ht="14.25">
      <c r="A515" s="261" t="s">
        <v>881</v>
      </c>
      <c r="B515" s="265" t="s">
        <v>35</v>
      </c>
      <c r="C515" s="263">
        <v>180</v>
      </c>
      <c r="D515" s="263">
        <v>43</v>
      </c>
      <c r="E515" s="263">
        <v>89</v>
      </c>
      <c r="F515" s="257">
        <f t="shared" si="16"/>
        <v>49.4</v>
      </c>
      <c r="G515" s="257">
        <f t="shared" si="17"/>
        <v>207</v>
      </c>
    </row>
    <row r="516" spans="1:7" s="244" customFormat="1" ht="14.25">
      <c r="A516" s="261" t="s">
        <v>882</v>
      </c>
      <c r="B516" s="265" t="s">
        <v>37</v>
      </c>
      <c r="C516" s="263">
        <v>159</v>
      </c>
      <c r="D516" s="263"/>
      <c r="E516" s="263">
        <v>30</v>
      </c>
      <c r="F516" s="257">
        <f t="shared" si="16"/>
        <v>18.899999999999999</v>
      </c>
      <c r="G516" s="257" t="str">
        <f t="shared" si="17"/>
        <v/>
      </c>
    </row>
    <row r="517" spans="1:7" s="244" customFormat="1" ht="14.25">
      <c r="A517" s="261" t="s">
        <v>883</v>
      </c>
      <c r="B517" s="265" t="s">
        <v>884</v>
      </c>
      <c r="C517" s="263"/>
      <c r="D517" s="263"/>
      <c r="E517" s="263"/>
      <c r="F517" s="257" t="str">
        <f t="shared" si="16"/>
        <v/>
      </c>
      <c r="G517" s="257" t="str">
        <f t="shared" si="17"/>
        <v/>
      </c>
    </row>
    <row r="518" spans="1:7" s="244" customFormat="1" ht="14.25">
      <c r="A518" s="261" t="s">
        <v>885</v>
      </c>
      <c r="B518" s="265" t="s">
        <v>886</v>
      </c>
      <c r="C518" s="263"/>
      <c r="D518" s="263">
        <v>34</v>
      </c>
      <c r="E518" s="263">
        <v>20</v>
      </c>
      <c r="F518" s="257" t="str">
        <f t="shared" si="16"/>
        <v/>
      </c>
      <c r="G518" s="257">
        <f t="shared" si="17"/>
        <v>58.8</v>
      </c>
    </row>
    <row r="519" spans="1:7" s="244" customFormat="1" ht="14.25">
      <c r="A519" s="261" t="s">
        <v>887</v>
      </c>
      <c r="B519" s="265" t="s">
        <v>888</v>
      </c>
      <c r="C519" s="263"/>
      <c r="D519" s="263"/>
      <c r="E519" s="263"/>
      <c r="F519" s="257" t="str">
        <f t="shared" si="16"/>
        <v/>
      </c>
      <c r="G519" s="257" t="str">
        <f t="shared" si="17"/>
        <v/>
      </c>
    </row>
    <row r="520" spans="1:7" s="244" customFormat="1" ht="14.25">
      <c r="A520" s="261" t="s">
        <v>889</v>
      </c>
      <c r="B520" s="265" t="s">
        <v>890</v>
      </c>
      <c r="C520" s="263">
        <v>560</v>
      </c>
      <c r="D520" s="263">
        <v>5</v>
      </c>
      <c r="E520" s="263">
        <v>55</v>
      </c>
      <c r="F520" s="257">
        <f t="shared" si="16"/>
        <v>9.8000000000000007</v>
      </c>
      <c r="G520" s="257">
        <f t="shared" si="17"/>
        <v>1100</v>
      </c>
    </row>
    <row r="521" spans="1:7" s="244" customFormat="1" ht="14.25">
      <c r="A521" s="258" t="s">
        <v>891</v>
      </c>
      <c r="B521" s="271" t="s">
        <v>892</v>
      </c>
      <c r="C521" s="260">
        <f>SUM(C522:C524)</f>
        <v>3600</v>
      </c>
      <c r="D521" s="260">
        <v>50</v>
      </c>
      <c r="E521" s="260">
        <v>20</v>
      </c>
      <c r="F521" s="257">
        <f t="shared" si="16"/>
        <v>0.6</v>
      </c>
      <c r="G521" s="257">
        <f t="shared" si="17"/>
        <v>40</v>
      </c>
    </row>
    <row r="522" spans="1:7" s="244" customFormat="1" ht="14.25">
      <c r="A522" s="261" t="s">
        <v>893</v>
      </c>
      <c r="B522" s="265" t="s">
        <v>894</v>
      </c>
      <c r="C522" s="263"/>
      <c r="D522" s="263">
        <v>50</v>
      </c>
      <c r="E522" s="263">
        <v>20</v>
      </c>
      <c r="F522" s="257" t="str">
        <f t="shared" si="16"/>
        <v/>
      </c>
      <c r="G522" s="257">
        <f t="shared" si="17"/>
        <v>40</v>
      </c>
    </row>
    <row r="523" spans="1:7" s="244" customFormat="1" ht="14.25">
      <c r="A523" s="261" t="s">
        <v>895</v>
      </c>
      <c r="B523" s="265" t="s">
        <v>896</v>
      </c>
      <c r="C523" s="263"/>
      <c r="D523" s="263"/>
      <c r="E523" s="263"/>
      <c r="F523" s="257" t="str">
        <f t="shared" si="16"/>
        <v/>
      </c>
      <c r="G523" s="257" t="str">
        <f t="shared" si="17"/>
        <v/>
      </c>
    </row>
    <row r="524" spans="1:7" s="244" customFormat="1" ht="14.25">
      <c r="A524" s="261" t="s">
        <v>897</v>
      </c>
      <c r="B524" s="265" t="s">
        <v>898</v>
      </c>
      <c r="C524" s="263">
        <v>3600</v>
      </c>
      <c r="D524" s="263"/>
      <c r="E524" s="263"/>
      <c r="F524" s="257">
        <f t="shared" ref="F524:F587" si="18">IF(C524=0,"",ROUND(E524/C524*100,1))</f>
        <v>0</v>
      </c>
      <c r="G524" s="257" t="str">
        <f t="shared" ref="G524:G587" si="19">IF(D524=0,"",ROUND(E524/D524*100,1))</f>
        <v/>
      </c>
    </row>
    <row r="525" spans="1:7" s="244" customFormat="1" ht="14.25">
      <c r="A525" s="255" t="s">
        <v>899</v>
      </c>
      <c r="B525" s="256" t="s">
        <v>2291</v>
      </c>
      <c r="C525" s="283">
        <f>SUM(C526,C545,C553,C555,C564,C568,C578,C587,C594,C602,C611,C617,C620,C623,C626,C629,C632,C636,C640,C648,C651)</f>
        <v>46753</v>
      </c>
      <c r="D525" s="283">
        <v>60805</v>
      </c>
      <c r="E525" s="283">
        <f>E526+E545+E553+E555+E564+E568+E578+E587+E594+E602+E611+E617+E620+E623+E626+E629+E632+E636+E640+E648+E651</f>
        <v>44003</v>
      </c>
      <c r="F525" s="257">
        <f t="shared" si="18"/>
        <v>94.1</v>
      </c>
      <c r="G525" s="257">
        <f t="shared" si="19"/>
        <v>72.400000000000006</v>
      </c>
    </row>
    <row r="526" spans="1:7" s="244" customFormat="1" ht="14.25">
      <c r="A526" s="258" t="s">
        <v>901</v>
      </c>
      <c r="B526" s="271" t="s">
        <v>902</v>
      </c>
      <c r="C526" s="260">
        <f>SUM(C527:C544)</f>
        <v>2132</v>
      </c>
      <c r="D526" s="260">
        <v>1653</v>
      </c>
      <c r="E526" s="260">
        <v>17487</v>
      </c>
      <c r="F526" s="257">
        <f t="shared" si="18"/>
        <v>820.2</v>
      </c>
      <c r="G526" s="257">
        <f t="shared" si="19"/>
        <v>1057.9000000000001</v>
      </c>
    </row>
    <row r="527" spans="1:7" s="244" customFormat="1" ht="14.25">
      <c r="A527" s="261" t="s">
        <v>903</v>
      </c>
      <c r="B527" s="265" t="s">
        <v>33</v>
      </c>
      <c r="C527" s="263">
        <v>1001</v>
      </c>
      <c r="D527" s="263">
        <v>1026</v>
      </c>
      <c r="E527" s="263">
        <v>16111</v>
      </c>
      <c r="F527" s="257">
        <f t="shared" si="18"/>
        <v>1609.5</v>
      </c>
      <c r="G527" s="257">
        <f t="shared" si="19"/>
        <v>1570.3</v>
      </c>
    </row>
    <row r="528" spans="1:7" s="244" customFormat="1" ht="14.25">
      <c r="A528" s="261" t="s">
        <v>904</v>
      </c>
      <c r="B528" s="265" t="s">
        <v>35</v>
      </c>
      <c r="C528" s="263">
        <v>365</v>
      </c>
      <c r="D528" s="263">
        <v>76</v>
      </c>
      <c r="E528" s="263">
        <v>265</v>
      </c>
      <c r="F528" s="257">
        <f t="shared" si="18"/>
        <v>72.599999999999994</v>
      </c>
      <c r="G528" s="257">
        <f t="shared" si="19"/>
        <v>348.7</v>
      </c>
    </row>
    <row r="529" spans="1:7" s="244" customFormat="1" ht="14.25">
      <c r="A529" s="261" t="s">
        <v>905</v>
      </c>
      <c r="B529" s="265" t="s">
        <v>37</v>
      </c>
      <c r="C529" s="263">
        <v>56</v>
      </c>
      <c r="D529" s="263"/>
      <c r="E529" s="263">
        <v>80</v>
      </c>
      <c r="F529" s="257">
        <f t="shared" si="18"/>
        <v>142.9</v>
      </c>
      <c r="G529" s="257" t="str">
        <f t="shared" si="19"/>
        <v/>
      </c>
    </row>
    <row r="530" spans="1:7" s="244" customFormat="1" ht="14.25">
      <c r="A530" s="261" t="s">
        <v>906</v>
      </c>
      <c r="B530" s="265" t="s">
        <v>907</v>
      </c>
      <c r="C530" s="263"/>
      <c r="D530" s="263"/>
      <c r="E530" s="263"/>
      <c r="F530" s="257" t="str">
        <f t="shared" si="18"/>
        <v/>
      </c>
      <c r="G530" s="257" t="str">
        <f t="shared" si="19"/>
        <v/>
      </c>
    </row>
    <row r="531" spans="1:7" s="244" customFormat="1" ht="14.25">
      <c r="A531" s="261" t="s">
        <v>908</v>
      </c>
      <c r="B531" s="265" t="s">
        <v>909</v>
      </c>
      <c r="C531" s="263">
        <v>10</v>
      </c>
      <c r="D531" s="263"/>
      <c r="E531" s="263"/>
      <c r="F531" s="257">
        <f t="shared" si="18"/>
        <v>0</v>
      </c>
      <c r="G531" s="257" t="str">
        <f t="shared" si="19"/>
        <v/>
      </c>
    </row>
    <row r="532" spans="1:7" s="244" customFormat="1" ht="14.25">
      <c r="A532" s="261" t="s">
        <v>910</v>
      </c>
      <c r="B532" s="265" t="s">
        <v>911</v>
      </c>
      <c r="C532" s="263"/>
      <c r="D532" s="263">
        <v>76</v>
      </c>
      <c r="E532" s="263">
        <v>120</v>
      </c>
      <c r="F532" s="257" t="str">
        <f t="shared" si="18"/>
        <v/>
      </c>
      <c r="G532" s="257">
        <f t="shared" si="19"/>
        <v>157.9</v>
      </c>
    </row>
    <row r="533" spans="1:7" s="244" customFormat="1" ht="14.25">
      <c r="A533" s="261" t="s">
        <v>912</v>
      </c>
      <c r="B533" s="265" t="s">
        <v>913</v>
      </c>
      <c r="C533" s="263"/>
      <c r="D533" s="263"/>
      <c r="E533" s="263"/>
      <c r="F533" s="257" t="str">
        <f t="shared" si="18"/>
        <v/>
      </c>
      <c r="G533" s="257" t="str">
        <f t="shared" si="19"/>
        <v/>
      </c>
    </row>
    <row r="534" spans="1:7" s="244" customFormat="1" ht="14.25">
      <c r="A534" s="261" t="s">
        <v>914</v>
      </c>
      <c r="B534" s="265" t="s">
        <v>134</v>
      </c>
      <c r="C534" s="263"/>
      <c r="D534" s="263"/>
      <c r="E534" s="263"/>
      <c r="F534" s="257" t="str">
        <f t="shared" si="18"/>
        <v/>
      </c>
      <c r="G534" s="257" t="str">
        <f t="shared" si="19"/>
        <v/>
      </c>
    </row>
    <row r="535" spans="1:7" s="244" customFormat="1" ht="14.25">
      <c r="A535" s="261" t="s">
        <v>915</v>
      </c>
      <c r="B535" s="265" t="s">
        <v>916</v>
      </c>
      <c r="C535" s="263">
        <v>30</v>
      </c>
      <c r="D535" s="263">
        <v>32</v>
      </c>
      <c r="E535" s="263">
        <v>45</v>
      </c>
      <c r="F535" s="257">
        <f t="shared" si="18"/>
        <v>150</v>
      </c>
      <c r="G535" s="257">
        <f t="shared" si="19"/>
        <v>140.6</v>
      </c>
    </row>
    <row r="536" spans="1:7" s="244" customFormat="1" ht="14.25">
      <c r="A536" s="261" t="s">
        <v>917</v>
      </c>
      <c r="B536" s="265" t="s">
        <v>918</v>
      </c>
      <c r="C536" s="263"/>
      <c r="D536" s="263"/>
      <c r="E536" s="263"/>
      <c r="F536" s="257" t="str">
        <f t="shared" si="18"/>
        <v/>
      </c>
      <c r="G536" s="257" t="str">
        <f t="shared" si="19"/>
        <v/>
      </c>
    </row>
    <row r="537" spans="1:7" s="244" customFormat="1" ht="14.25">
      <c r="A537" s="261" t="s">
        <v>919</v>
      </c>
      <c r="B537" s="265" t="s">
        <v>920</v>
      </c>
      <c r="C537" s="263"/>
      <c r="D537" s="263"/>
      <c r="E537" s="263"/>
      <c r="F537" s="257" t="str">
        <f t="shared" si="18"/>
        <v/>
      </c>
      <c r="G537" s="257" t="str">
        <f t="shared" si="19"/>
        <v/>
      </c>
    </row>
    <row r="538" spans="1:7" s="244" customFormat="1" ht="14.25">
      <c r="A538" s="261" t="s">
        <v>921</v>
      </c>
      <c r="B538" s="265" t="s">
        <v>922</v>
      </c>
      <c r="C538" s="263"/>
      <c r="D538" s="263"/>
      <c r="E538" s="263"/>
      <c r="F538" s="257" t="str">
        <f t="shared" si="18"/>
        <v/>
      </c>
      <c r="G538" s="257" t="str">
        <f t="shared" si="19"/>
        <v/>
      </c>
    </row>
    <row r="539" spans="1:7" s="244" customFormat="1" ht="14.25">
      <c r="A539" s="261" t="s">
        <v>923</v>
      </c>
      <c r="B539" s="265" t="s">
        <v>924</v>
      </c>
      <c r="C539" s="263"/>
      <c r="D539" s="263"/>
      <c r="E539" s="263"/>
      <c r="F539" s="257" t="str">
        <f t="shared" si="18"/>
        <v/>
      </c>
      <c r="G539" s="257" t="str">
        <f t="shared" si="19"/>
        <v/>
      </c>
    </row>
    <row r="540" spans="1:7" s="244" customFormat="1" ht="14.25">
      <c r="A540" s="261" t="s">
        <v>925</v>
      </c>
      <c r="B540" s="265" t="s">
        <v>926</v>
      </c>
      <c r="C540" s="263"/>
      <c r="D540" s="263"/>
      <c r="E540" s="263"/>
      <c r="F540" s="257" t="str">
        <f t="shared" si="18"/>
        <v/>
      </c>
      <c r="G540" s="257" t="str">
        <f t="shared" si="19"/>
        <v/>
      </c>
    </row>
    <row r="541" spans="1:7" s="244" customFormat="1" ht="14.25">
      <c r="A541" s="261" t="s">
        <v>927</v>
      </c>
      <c r="B541" s="265" t="s">
        <v>928</v>
      </c>
      <c r="C541" s="263"/>
      <c r="D541" s="263"/>
      <c r="E541" s="263"/>
      <c r="F541" s="257" t="str">
        <f t="shared" si="18"/>
        <v/>
      </c>
      <c r="G541" s="257" t="str">
        <f t="shared" si="19"/>
        <v/>
      </c>
    </row>
    <row r="542" spans="1:7" s="244" customFormat="1" ht="14.25">
      <c r="A542" s="261" t="s">
        <v>929</v>
      </c>
      <c r="B542" s="265" t="s">
        <v>930</v>
      </c>
      <c r="C542" s="263"/>
      <c r="D542" s="263"/>
      <c r="E542" s="263"/>
      <c r="F542" s="257" t="str">
        <f t="shared" si="18"/>
        <v/>
      </c>
      <c r="G542" s="257" t="str">
        <f t="shared" si="19"/>
        <v/>
      </c>
    </row>
    <row r="543" spans="1:7" s="244" customFormat="1" ht="14.25">
      <c r="A543" s="261" t="s">
        <v>931</v>
      </c>
      <c r="B543" s="265" t="s">
        <v>51</v>
      </c>
      <c r="C543" s="263">
        <v>200</v>
      </c>
      <c r="D543" s="263"/>
      <c r="E543" s="263">
        <v>200</v>
      </c>
      <c r="F543" s="257">
        <f t="shared" si="18"/>
        <v>100</v>
      </c>
      <c r="G543" s="257" t="str">
        <f t="shared" si="19"/>
        <v/>
      </c>
    </row>
    <row r="544" spans="1:7" s="244" customFormat="1" ht="14.25">
      <c r="A544" s="261" t="s">
        <v>932</v>
      </c>
      <c r="B544" s="265" t="s">
        <v>933</v>
      </c>
      <c r="C544" s="263">
        <v>470</v>
      </c>
      <c r="D544" s="263">
        <v>443</v>
      </c>
      <c r="E544" s="263">
        <v>666</v>
      </c>
      <c r="F544" s="257">
        <f t="shared" si="18"/>
        <v>141.69999999999999</v>
      </c>
      <c r="G544" s="257">
        <f t="shared" si="19"/>
        <v>150.30000000000001</v>
      </c>
    </row>
    <row r="545" spans="1:7" s="244" customFormat="1" ht="14.25">
      <c r="A545" s="258" t="s">
        <v>934</v>
      </c>
      <c r="B545" s="271" t="s">
        <v>935</v>
      </c>
      <c r="C545" s="260">
        <f>SUM(C546:C552)</f>
        <v>1793</v>
      </c>
      <c r="D545" s="260">
        <v>1362</v>
      </c>
      <c r="E545" s="260">
        <v>5172</v>
      </c>
      <c r="F545" s="257">
        <f t="shared" si="18"/>
        <v>288.5</v>
      </c>
      <c r="G545" s="257">
        <f t="shared" si="19"/>
        <v>379.7</v>
      </c>
    </row>
    <row r="546" spans="1:7" s="244" customFormat="1" ht="14.25">
      <c r="A546" s="261" t="s">
        <v>936</v>
      </c>
      <c r="B546" s="265" t="s">
        <v>33</v>
      </c>
      <c r="C546" s="263">
        <v>684</v>
      </c>
      <c r="D546" s="263">
        <v>537</v>
      </c>
      <c r="E546" s="263">
        <v>3255</v>
      </c>
      <c r="F546" s="257">
        <f t="shared" si="18"/>
        <v>475.9</v>
      </c>
      <c r="G546" s="257">
        <f t="shared" si="19"/>
        <v>606.1</v>
      </c>
    </row>
    <row r="547" spans="1:7" s="244" customFormat="1" ht="14.25">
      <c r="A547" s="261" t="s">
        <v>937</v>
      </c>
      <c r="B547" s="265" t="s">
        <v>35</v>
      </c>
      <c r="C547" s="263">
        <v>450</v>
      </c>
      <c r="D547" s="263">
        <v>47</v>
      </c>
      <c r="E547" s="263">
        <v>1102</v>
      </c>
      <c r="F547" s="257">
        <f t="shared" si="18"/>
        <v>244.9</v>
      </c>
      <c r="G547" s="257">
        <f t="shared" si="19"/>
        <v>2344.6999999999998</v>
      </c>
    </row>
    <row r="548" spans="1:7" s="244" customFormat="1" ht="14.25">
      <c r="A548" s="261" t="s">
        <v>938</v>
      </c>
      <c r="B548" s="265" t="s">
        <v>37</v>
      </c>
      <c r="C548" s="263">
        <v>30</v>
      </c>
      <c r="D548" s="263">
        <v>143</v>
      </c>
      <c r="E548" s="263">
        <v>210</v>
      </c>
      <c r="F548" s="257">
        <f t="shared" si="18"/>
        <v>700</v>
      </c>
      <c r="G548" s="257">
        <f t="shared" si="19"/>
        <v>146.9</v>
      </c>
    </row>
    <row r="549" spans="1:7" s="244" customFormat="1" ht="14.25">
      <c r="A549" s="261" t="s">
        <v>939</v>
      </c>
      <c r="B549" s="265" t="s">
        <v>940</v>
      </c>
      <c r="C549" s="263"/>
      <c r="D549" s="263"/>
      <c r="E549" s="263"/>
      <c r="F549" s="257" t="str">
        <f t="shared" si="18"/>
        <v/>
      </c>
      <c r="G549" s="257" t="str">
        <f t="shared" si="19"/>
        <v/>
      </c>
    </row>
    <row r="550" spans="1:7" s="244" customFormat="1" ht="14.25">
      <c r="A550" s="261" t="s">
        <v>941</v>
      </c>
      <c r="B550" s="265" t="s">
        <v>942</v>
      </c>
      <c r="C550" s="263"/>
      <c r="D550" s="263"/>
      <c r="E550" s="263"/>
      <c r="F550" s="257" t="str">
        <f t="shared" si="18"/>
        <v/>
      </c>
      <c r="G550" s="257" t="str">
        <f t="shared" si="19"/>
        <v/>
      </c>
    </row>
    <row r="551" spans="1:7" s="244" customFormat="1" ht="14.25">
      <c r="A551" s="261" t="s">
        <v>943</v>
      </c>
      <c r="B551" s="265" t="s">
        <v>944</v>
      </c>
      <c r="C551" s="263"/>
      <c r="D551" s="263"/>
      <c r="E551" s="263"/>
      <c r="F551" s="257" t="str">
        <f t="shared" si="18"/>
        <v/>
      </c>
      <c r="G551" s="257" t="str">
        <f t="shared" si="19"/>
        <v/>
      </c>
    </row>
    <row r="552" spans="1:7" s="244" customFormat="1" ht="14.25">
      <c r="A552" s="261" t="s">
        <v>945</v>
      </c>
      <c r="B552" s="265" t="s">
        <v>946</v>
      </c>
      <c r="C552" s="263">
        <v>629</v>
      </c>
      <c r="D552" s="263">
        <v>635</v>
      </c>
      <c r="E552" s="263">
        <v>605</v>
      </c>
      <c r="F552" s="257">
        <f t="shared" si="18"/>
        <v>96.2</v>
      </c>
      <c r="G552" s="257">
        <f t="shared" si="19"/>
        <v>95.3</v>
      </c>
    </row>
    <row r="553" spans="1:7" s="244" customFormat="1" ht="14.25">
      <c r="A553" s="258" t="s">
        <v>947</v>
      </c>
      <c r="B553" s="271" t="s">
        <v>948</v>
      </c>
      <c r="C553" s="260">
        <f>SUM(C554)</f>
        <v>0</v>
      </c>
      <c r="D553" s="260">
        <f>SUM(D554)</f>
        <v>0</v>
      </c>
      <c r="E553" s="260"/>
      <c r="F553" s="257" t="str">
        <f t="shared" si="18"/>
        <v/>
      </c>
      <c r="G553" s="257" t="str">
        <f t="shared" si="19"/>
        <v/>
      </c>
    </row>
    <row r="554" spans="1:7" s="244" customFormat="1" ht="14.25">
      <c r="A554" s="261" t="s">
        <v>949</v>
      </c>
      <c r="B554" s="265" t="s">
        <v>950</v>
      </c>
      <c r="C554" s="263"/>
      <c r="D554" s="263"/>
      <c r="E554" s="263"/>
      <c r="F554" s="257" t="str">
        <f t="shared" si="18"/>
        <v/>
      </c>
      <c r="G554" s="257" t="str">
        <f t="shared" si="19"/>
        <v/>
      </c>
    </row>
    <row r="555" spans="1:7" s="244" customFormat="1" ht="14.25">
      <c r="A555" s="258" t="s">
        <v>951</v>
      </c>
      <c r="B555" s="271" t="s">
        <v>952</v>
      </c>
      <c r="C555" s="260">
        <f>SUM(C556:C563)</f>
        <v>23689</v>
      </c>
      <c r="D555" s="260">
        <v>22333</v>
      </c>
      <c r="E555" s="260">
        <v>369</v>
      </c>
      <c r="F555" s="257">
        <f t="shared" si="18"/>
        <v>1.6</v>
      </c>
      <c r="G555" s="257">
        <f t="shared" si="19"/>
        <v>1.7</v>
      </c>
    </row>
    <row r="556" spans="1:7" s="244" customFormat="1" ht="14.25">
      <c r="A556" s="261" t="s">
        <v>953</v>
      </c>
      <c r="B556" s="265" t="s">
        <v>954</v>
      </c>
      <c r="C556" s="263">
        <v>1400</v>
      </c>
      <c r="D556" s="263">
        <v>194</v>
      </c>
      <c r="E556" s="263">
        <v>160</v>
      </c>
      <c r="F556" s="257">
        <f t="shared" si="18"/>
        <v>11.4</v>
      </c>
      <c r="G556" s="257">
        <f t="shared" si="19"/>
        <v>82.5</v>
      </c>
    </row>
    <row r="557" spans="1:7" s="244" customFormat="1" ht="14.25">
      <c r="A557" s="261" t="s">
        <v>955</v>
      </c>
      <c r="B557" s="265" t="s">
        <v>956</v>
      </c>
      <c r="C557" s="263">
        <v>3596</v>
      </c>
      <c r="D557" s="263">
        <v>1382</v>
      </c>
      <c r="E557" s="263">
        <v>209</v>
      </c>
      <c r="F557" s="257">
        <f t="shared" si="18"/>
        <v>5.8</v>
      </c>
      <c r="G557" s="257">
        <f t="shared" si="19"/>
        <v>15.1</v>
      </c>
    </row>
    <row r="558" spans="1:7" s="244" customFormat="1" ht="14.25">
      <c r="A558" s="261" t="s">
        <v>957</v>
      </c>
      <c r="B558" s="265" t="s">
        <v>958</v>
      </c>
      <c r="C558" s="263"/>
      <c r="D558" s="263">
        <v>101</v>
      </c>
      <c r="E558" s="263"/>
      <c r="F558" s="257" t="str">
        <f t="shared" si="18"/>
        <v/>
      </c>
      <c r="G558" s="257">
        <f t="shared" si="19"/>
        <v>0</v>
      </c>
    </row>
    <row r="559" spans="1:7" s="244" customFormat="1" ht="14.25">
      <c r="A559" s="261" t="s">
        <v>959</v>
      </c>
      <c r="B559" s="265" t="s">
        <v>960</v>
      </c>
      <c r="C559" s="263">
        <v>6898</v>
      </c>
      <c r="D559" s="263">
        <v>9526</v>
      </c>
      <c r="E559" s="263"/>
      <c r="F559" s="257">
        <f t="shared" si="18"/>
        <v>0</v>
      </c>
      <c r="G559" s="257">
        <f t="shared" si="19"/>
        <v>0</v>
      </c>
    </row>
    <row r="560" spans="1:7" s="244" customFormat="1" ht="14.25">
      <c r="A560" s="261" t="s">
        <v>961</v>
      </c>
      <c r="B560" s="265" t="s">
        <v>962</v>
      </c>
      <c r="C560" s="263"/>
      <c r="D560" s="263">
        <v>600</v>
      </c>
      <c r="E560" s="263"/>
      <c r="F560" s="257" t="str">
        <f t="shared" si="18"/>
        <v/>
      </c>
      <c r="G560" s="257">
        <f t="shared" si="19"/>
        <v>0</v>
      </c>
    </row>
    <row r="561" spans="1:7" s="244" customFormat="1" ht="14.25">
      <c r="A561" s="261" t="s">
        <v>963</v>
      </c>
      <c r="B561" s="265" t="s">
        <v>964</v>
      </c>
      <c r="C561" s="263">
        <v>4005</v>
      </c>
      <c r="D561" s="263">
        <v>1100</v>
      </c>
      <c r="E561" s="263"/>
      <c r="F561" s="257">
        <f t="shared" si="18"/>
        <v>0</v>
      </c>
      <c r="G561" s="257">
        <f t="shared" si="19"/>
        <v>0</v>
      </c>
    </row>
    <row r="562" spans="1:7" s="244" customFormat="1" ht="14.25">
      <c r="A562" s="261" t="s">
        <v>965</v>
      </c>
      <c r="B562" s="265" t="s">
        <v>966</v>
      </c>
      <c r="C562" s="263"/>
      <c r="D562" s="263">
        <v>400</v>
      </c>
      <c r="E562" s="263"/>
      <c r="F562" s="257" t="str">
        <f t="shared" si="18"/>
        <v/>
      </c>
      <c r="G562" s="257">
        <f t="shared" si="19"/>
        <v>0</v>
      </c>
    </row>
    <row r="563" spans="1:7" s="244" customFormat="1" ht="14.25">
      <c r="A563" s="261" t="s">
        <v>967</v>
      </c>
      <c r="B563" s="265" t="s">
        <v>968</v>
      </c>
      <c r="C563" s="263">
        <v>7790</v>
      </c>
      <c r="D563" s="263">
        <v>9030</v>
      </c>
      <c r="E563" s="263"/>
      <c r="F563" s="257">
        <f t="shared" si="18"/>
        <v>0</v>
      </c>
      <c r="G563" s="257">
        <f t="shared" si="19"/>
        <v>0</v>
      </c>
    </row>
    <row r="564" spans="1:7" s="244" customFormat="1" ht="14.25">
      <c r="A564" s="258" t="s">
        <v>969</v>
      </c>
      <c r="B564" s="271" t="s">
        <v>970</v>
      </c>
      <c r="C564" s="260">
        <f>SUM(C565:C567)</f>
        <v>0</v>
      </c>
      <c r="D564" s="260">
        <v>3769</v>
      </c>
      <c r="E564" s="260"/>
      <c r="F564" s="257" t="str">
        <f t="shared" si="18"/>
        <v/>
      </c>
      <c r="G564" s="257">
        <f t="shared" si="19"/>
        <v>0</v>
      </c>
    </row>
    <row r="565" spans="1:7" s="244" customFormat="1" ht="14.25">
      <c r="A565" s="261" t="s">
        <v>971</v>
      </c>
      <c r="B565" s="265" t="s">
        <v>972</v>
      </c>
      <c r="C565" s="263"/>
      <c r="D565" s="263"/>
      <c r="E565" s="263"/>
      <c r="F565" s="257" t="str">
        <f t="shared" si="18"/>
        <v/>
      </c>
      <c r="G565" s="257" t="str">
        <f t="shared" si="19"/>
        <v/>
      </c>
    </row>
    <row r="566" spans="1:7" s="244" customFormat="1" ht="14.25">
      <c r="A566" s="261" t="s">
        <v>973</v>
      </c>
      <c r="B566" s="265" t="s">
        <v>974</v>
      </c>
      <c r="C566" s="263"/>
      <c r="D566" s="263"/>
      <c r="E566" s="263"/>
      <c r="F566" s="257" t="str">
        <f t="shared" si="18"/>
        <v/>
      </c>
      <c r="G566" s="257" t="str">
        <f t="shared" si="19"/>
        <v/>
      </c>
    </row>
    <row r="567" spans="1:7" s="244" customFormat="1" ht="14.25">
      <c r="A567" s="261" t="s">
        <v>975</v>
      </c>
      <c r="B567" s="265" t="s">
        <v>976</v>
      </c>
      <c r="C567" s="263"/>
      <c r="D567" s="263">
        <v>3769</v>
      </c>
      <c r="E567" s="263"/>
      <c r="F567" s="257" t="str">
        <f t="shared" si="18"/>
        <v/>
      </c>
      <c r="G567" s="257">
        <f t="shared" si="19"/>
        <v>0</v>
      </c>
    </row>
    <row r="568" spans="1:7" s="244" customFormat="1" ht="14.25">
      <c r="A568" s="258" t="s">
        <v>977</v>
      </c>
      <c r="B568" s="271" t="s">
        <v>978</v>
      </c>
      <c r="C568" s="260">
        <f>SUM(C569:C577)</f>
        <v>800</v>
      </c>
      <c r="D568" s="260">
        <v>1282</v>
      </c>
      <c r="E568" s="260">
        <v>1438</v>
      </c>
      <c r="F568" s="257">
        <f t="shared" si="18"/>
        <v>179.8</v>
      </c>
      <c r="G568" s="257">
        <f t="shared" si="19"/>
        <v>112.2</v>
      </c>
    </row>
    <row r="569" spans="1:7" s="244" customFormat="1" ht="14.25">
      <c r="A569" s="261" t="s">
        <v>979</v>
      </c>
      <c r="B569" s="265" t="s">
        <v>980</v>
      </c>
      <c r="C569" s="263"/>
      <c r="D569" s="263"/>
      <c r="E569" s="263"/>
      <c r="F569" s="257" t="str">
        <f t="shared" si="18"/>
        <v/>
      </c>
      <c r="G569" s="257" t="str">
        <f t="shared" si="19"/>
        <v/>
      </c>
    </row>
    <row r="570" spans="1:7" s="244" customFormat="1" ht="14.25">
      <c r="A570" s="261" t="s">
        <v>981</v>
      </c>
      <c r="B570" s="265" t="s">
        <v>982</v>
      </c>
      <c r="C570" s="263"/>
      <c r="D570" s="263"/>
      <c r="E570" s="263"/>
      <c r="F570" s="257" t="str">
        <f t="shared" si="18"/>
        <v/>
      </c>
      <c r="G570" s="257" t="str">
        <f t="shared" si="19"/>
        <v/>
      </c>
    </row>
    <row r="571" spans="1:7" s="244" customFormat="1" ht="14.25">
      <c r="A571" s="261" t="s">
        <v>983</v>
      </c>
      <c r="B571" s="265" t="s">
        <v>984</v>
      </c>
      <c r="C571" s="263"/>
      <c r="D571" s="263"/>
      <c r="E571" s="263"/>
      <c r="F571" s="257" t="str">
        <f t="shared" si="18"/>
        <v/>
      </c>
      <c r="G571" s="257" t="str">
        <f t="shared" si="19"/>
        <v/>
      </c>
    </row>
    <row r="572" spans="1:7" s="244" customFormat="1" ht="14.25">
      <c r="A572" s="261" t="s">
        <v>985</v>
      </c>
      <c r="B572" s="265" t="s">
        <v>986</v>
      </c>
      <c r="C572" s="263"/>
      <c r="D572" s="263"/>
      <c r="E572" s="263"/>
      <c r="F572" s="257" t="str">
        <f t="shared" si="18"/>
        <v/>
      </c>
      <c r="G572" s="257" t="str">
        <f t="shared" si="19"/>
        <v/>
      </c>
    </row>
    <row r="573" spans="1:7" s="244" customFormat="1" ht="14.25">
      <c r="A573" s="261" t="s">
        <v>987</v>
      </c>
      <c r="B573" s="265" t="s">
        <v>988</v>
      </c>
      <c r="C573" s="263"/>
      <c r="D573" s="263"/>
      <c r="E573" s="263"/>
      <c r="F573" s="257" t="str">
        <f t="shared" si="18"/>
        <v/>
      </c>
      <c r="G573" s="257" t="str">
        <f t="shared" si="19"/>
        <v/>
      </c>
    </row>
    <row r="574" spans="1:7" s="244" customFormat="1" ht="14.25">
      <c r="A574" s="261" t="s">
        <v>989</v>
      </c>
      <c r="B574" s="265" t="s">
        <v>990</v>
      </c>
      <c r="C574" s="263"/>
      <c r="D574" s="263"/>
      <c r="E574" s="263"/>
      <c r="F574" s="257" t="str">
        <f t="shared" si="18"/>
        <v/>
      </c>
      <c r="G574" s="257" t="str">
        <f t="shared" si="19"/>
        <v/>
      </c>
    </row>
    <row r="575" spans="1:7" s="244" customFormat="1" ht="14.25">
      <c r="A575" s="261" t="s">
        <v>991</v>
      </c>
      <c r="B575" s="265" t="s">
        <v>992</v>
      </c>
      <c r="C575" s="263"/>
      <c r="D575" s="263"/>
      <c r="E575" s="263"/>
      <c r="F575" s="257" t="str">
        <f t="shared" si="18"/>
        <v/>
      </c>
      <c r="G575" s="257" t="str">
        <f t="shared" si="19"/>
        <v/>
      </c>
    </row>
    <row r="576" spans="1:7" s="244" customFormat="1" ht="14.25">
      <c r="A576" s="261" t="s">
        <v>993</v>
      </c>
      <c r="B576" s="265" t="s">
        <v>994</v>
      </c>
      <c r="C576" s="263"/>
      <c r="D576" s="263"/>
      <c r="E576" s="263"/>
      <c r="F576" s="257" t="str">
        <f t="shared" si="18"/>
        <v/>
      </c>
      <c r="G576" s="257" t="str">
        <f t="shared" si="19"/>
        <v/>
      </c>
    </row>
    <row r="577" spans="1:7" s="244" customFormat="1" ht="14.25">
      <c r="A577" s="261" t="s">
        <v>995</v>
      </c>
      <c r="B577" s="265" t="s">
        <v>996</v>
      </c>
      <c r="C577" s="263">
        <v>800</v>
      </c>
      <c r="D577" s="263">
        <v>1282</v>
      </c>
      <c r="E577" s="263">
        <v>1438</v>
      </c>
      <c r="F577" s="257">
        <f t="shared" si="18"/>
        <v>179.8</v>
      </c>
      <c r="G577" s="257">
        <f t="shared" si="19"/>
        <v>112.2</v>
      </c>
    </row>
    <row r="578" spans="1:7" s="244" customFormat="1" ht="14.25">
      <c r="A578" s="258" t="s">
        <v>997</v>
      </c>
      <c r="B578" s="271" t="s">
        <v>998</v>
      </c>
      <c r="C578" s="260">
        <f>SUM(C579:C586)</f>
        <v>4771</v>
      </c>
      <c r="D578" s="260">
        <v>4822</v>
      </c>
      <c r="E578" s="260">
        <v>3195</v>
      </c>
      <c r="F578" s="257">
        <f t="shared" si="18"/>
        <v>67</v>
      </c>
      <c r="G578" s="257">
        <f t="shared" si="19"/>
        <v>66.3</v>
      </c>
    </row>
    <row r="579" spans="1:7" s="244" customFormat="1" ht="14.25">
      <c r="A579" s="261" t="s">
        <v>999</v>
      </c>
      <c r="B579" s="265" t="s">
        <v>1000</v>
      </c>
      <c r="C579" s="263">
        <v>850</v>
      </c>
      <c r="D579" s="263">
        <v>856</v>
      </c>
      <c r="E579" s="263">
        <v>896</v>
      </c>
      <c r="F579" s="257">
        <f t="shared" si="18"/>
        <v>105.4</v>
      </c>
      <c r="G579" s="257">
        <f t="shared" si="19"/>
        <v>104.7</v>
      </c>
    </row>
    <row r="580" spans="1:7" s="244" customFormat="1" ht="14.25">
      <c r="A580" s="261" t="s">
        <v>1001</v>
      </c>
      <c r="B580" s="265" t="s">
        <v>1002</v>
      </c>
      <c r="C580" s="263">
        <v>156</v>
      </c>
      <c r="D580" s="263">
        <v>2158</v>
      </c>
      <c r="E580" s="263">
        <v>1106</v>
      </c>
      <c r="F580" s="257">
        <f t="shared" si="18"/>
        <v>709</v>
      </c>
      <c r="G580" s="257">
        <f t="shared" si="19"/>
        <v>51.3</v>
      </c>
    </row>
    <row r="581" spans="1:7" s="244" customFormat="1" ht="14.25">
      <c r="A581" s="261" t="s">
        <v>1003</v>
      </c>
      <c r="B581" s="265" t="s">
        <v>1004</v>
      </c>
      <c r="C581" s="263">
        <v>1000</v>
      </c>
      <c r="D581" s="263"/>
      <c r="E581" s="263"/>
      <c r="F581" s="257">
        <f t="shared" si="18"/>
        <v>0</v>
      </c>
      <c r="G581" s="257" t="str">
        <f t="shared" si="19"/>
        <v/>
      </c>
    </row>
    <row r="582" spans="1:7" s="244" customFormat="1" ht="14.25">
      <c r="A582" s="261" t="s">
        <v>1005</v>
      </c>
      <c r="B582" s="265" t="s">
        <v>1006</v>
      </c>
      <c r="C582" s="263">
        <v>600</v>
      </c>
      <c r="D582" s="263">
        <v>970</v>
      </c>
      <c r="E582" s="263">
        <v>869</v>
      </c>
      <c r="F582" s="257">
        <f t="shared" si="18"/>
        <v>144.80000000000001</v>
      </c>
      <c r="G582" s="257">
        <f t="shared" si="19"/>
        <v>89.6</v>
      </c>
    </row>
    <row r="583" spans="1:7" s="244" customFormat="1" ht="14.25">
      <c r="A583" s="261" t="s">
        <v>1007</v>
      </c>
      <c r="B583" s="265" t="s">
        <v>1008</v>
      </c>
      <c r="C583" s="263"/>
      <c r="D583" s="263"/>
      <c r="E583" s="263"/>
      <c r="F583" s="257" t="str">
        <f t="shared" si="18"/>
        <v/>
      </c>
      <c r="G583" s="257" t="str">
        <f t="shared" si="19"/>
        <v/>
      </c>
    </row>
    <row r="584" spans="1:7" s="244" customFormat="1" ht="14.25">
      <c r="A584" s="261" t="s">
        <v>1009</v>
      </c>
      <c r="B584" s="265" t="s">
        <v>1010</v>
      </c>
      <c r="C584" s="263"/>
      <c r="D584" s="263">
        <v>21</v>
      </c>
      <c r="E584" s="263"/>
      <c r="F584" s="257" t="str">
        <f t="shared" si="18"/>
        <v/>
      </c>
      <c r="G584" s="257">
        <f t="shared" si="19"/>
        <v>0</v>
      </c>
    </row>
    <row r="585" spans="1:7" s="244" customFormat="1" ht="14.25">
      <c r="A585" s="261" t="s">
        <v>1011</v>
      </c>
      <c r="B585" s="265" t="s">
        <v>1012</v>
      </c>
      <c r="C585" s="263"/>
      <c r="D585" s="263"/>
      <c r="E585" s="263"/>
      <c r="F585" s="257" t="str">
        <f t="shared" si="18"/>
        <v/>
      </c>
      <c r="G585" s="257" t="str">
        <f t="shared" si="19"/>
        <v/>
      </c>
    </row>
    <row r="586" spans="1:7" s="244" customFormat="1" ht="14.25">
      <c r="A586" s="261" t="s">
        <v>1013</v>
      </c>
      <c r="B586" s="265" t="s">
        <v>1014</v>
      </c>
      <c r="C586" s="263">
        <v>2165</v>
      </c>
      <c r="D586" s="263">
        <v>817</v>
      </c>
      <c r="E586" s="263">
        <v>324</v>
      </c>
      <c r="F586" s="257">
        <f t="shared" si="18"/>
        <v>15</v>
      </c>
      <c r="G586" s="257">
        <f t="shared" si="19"/>
        <v>39.700000000000003</v>
      </c>
    </row>
    <row r="587" spans="1:7" s="244" customFormat="1" ht="14.25">
      <c r="A587" s="258" t="s">
        <v>1015</v>
      </c>
      <c r="B587" s="271" t="s">
        <v>1016</v>
      </c>
      <c r="C587" s="260">
        <f>SUM(C588:C593)</f>
        <v>290</v>
      </c>
      <c r="D587" s="260">
        <v>349</v>
      </c>
      <c r="E587" s="260">
        <v>240</v>
      </c>
      <c r="F587" s="257">
        <f t="shared" si="18"/>
        <v>82.8</v>
      </c>
      <c r="G587" s="257">
        <f t="shared" si="19"/>
        <v>68.8</v>
      </c>
    </row>
    <row r="588" spans="1:7" s="244" customFormat="1" ht="14.25">
      <c r="A588" s="261" t="s">
        <v>1017</v>
      </c>
      <c r="B588" s="265" t="s">
        <v>1018</v>
      </c>
      <c r="C588" s="263">
        <v>180</v>
      </c>
      <c r="D588" s="263">
        <v>188</v>
      </c>
      <c r="E588" s="263">
        <v>192</v>
      </c>
      <c r="F588" s="257">
        <f t="shared" ref="F588:F651" si="20">IF(C588=0,"",ROUND(E588/C588*100,1))</f>
        <v>106.7</v>
      </c>
      <c r="G588" s="257">
        <f t="shared" ref="G588:G651" si="21">IF(D588=0,"",ROUND(E588/D588*100,1))</f>
        <v>102.1</v>
      </c>
    </row>
    <row r="589" spans="1:7" s="244" customFormat="1" ht="14.25">
      <c r="A589" s="261" t="s">
        <v>1019</v>
      </c>
      <c r="B589" s="265" t="s">
        <v>1020</v>
      </c>
      <c r="C589" s="263"/>
      <c r="D589" s="263"/>
      <c r="E589" s="263"/>
      <c r="F589" s="257" t="str">
        <f t="shared" si="20"/>
        <v/>
      </c>
      <c r="G589" s="257" t="str">
        <f t="shared" si="21"/>
        <v/>
      </c>
    </row>
    <row r="590" spans="1:7" s="244" customFormat="1" ht="14.25">
      <c r="A590" s="261" t="s">
        <v>1021</v>
      </c>
      <c r="B590" s="265" t="s">
        <v>1022</v>
      </c>
      <c r="C590" s="263"/>
      <c r="D590" s="263">
        <v>150</v>
      </c>
      <c r="E590" s="263">
        <v>38</v>
      </c>
      <c r="F590" s="257" t="str">
        <f t="shared" si="20"/>
        <v/>
      </c>
      <c r="G590" s="257">
        <f t="shared" si="21"/>
        <v>25.3</v>
      </c>
    </row>
    <row r="591" spans="1:7" s="244" customFormat="1" ht="14.25">
      <c r="A591" s="261" t="s">
        <v>1023</v>
      </c>
      <c r="B591" s="265" t="s">
        <v>1024</v>
      </c>
      <c r="C591" s="263"/>
      <c r="D591" s="263"/>
      <c r="E591" s="263"/>
      <c r="F591" s="257" t="str">
        <f t="shared" si="20"/>
        <v/>
      </c>
      <c r="G591" s="257" t="str">
        <f t="shared" si="21"/>
        <v/>
      </c>
    </row>
    <row r="592" spans="1:7" s="244" customFormat="1" ht="14.25">
      <c r="A592" s="261" t="s">
        <v>1025</v>
      </c>
      <c r="B592" s="265" t="s">
        <v>1026</v>
      </c>
      <c r="C592" s="263"/>
      <c r="D592" s="263">
        <v>6</v>
      </c>
      <c r="E592" s="263">
        <v>5</v>
      </c>
      <c r="F592" s="257" t="str">
        <f t="shared" si="20"/>
        <v/>
      </c>
      <c r="G592" s="257">
        <f t="shared" si="21"/>
        <v>83.3</v>
      </c>
    </row>
    <row r="593" spans="1:7" s="244" customFormat="1" ht="14.25">
      <c r="A593" s="261" t="s">
        <v>1027</v>
      </c>
      <c r="B593" s="265" t="s">
        <v>1028</v>
      </c>
      <c r="C593" s="263">
        <v>110</v>
      </c>
      <c r="D593" s="263">
        <v>5</v>
      </c>
      <c r="E593" s="263">
        <v>5</v>
      </c>
      <c r="F593" s="257">
        <f t="shared" si="20"/>
        <v>4.5</v>
      </c>
      <c r="G593" s="257">
        <f t="shared" si="21"/>
        <v>100</v>
      </c>
    </row>
    <row r="594" spans="1:7" s="244" customFormat="1" ht="14.25">
      <c r="A594" s="258" t="s">
        <v>1029</v>
      </c>
      <c r="B594" s="271" t="s">
        <v>1030</v>
      </c>
      <c r="C594" s="260">
        <f>SUM(C595:C601)</f>
        <v>2019</v>
      </c>
      <c r="D594" s="260">
        <v>722</v>
      </c>
      <c r="E594" s="260"/>
      <c r="F594" s="257">
        <f t="shared" si="20"/>
        <v>0</v>
      </c>
      <c r="G594" s="257">
        <f t="shared" si="21"/>
        <v>0</v>
      </c>
    </row>
    <row r="595" spans="1:7" s="244" customFormat="1" ht="14.25">
      <c r="A595" s="261" t="s">
        <v>1031</v>
      </c>
      <c r="B595" s="265" t="s">
        <v>1032</v>
      </c>
      <c r="C595" s="263">
        <v>168</v>
      </c>
      <c r="D595" s="263">
        <v>62</v>
      </c>
      <c r="E595" s="263"/>
      <c r="F595" s="257">
        <f t="shared" si="20"/>
        <v>0</v>
      </c>
      <c r="G595" s="257">
        <f t="shared" si="21"/>
        <v>0</v>
      </c>
    </row>
    <row r="596" spans="1:7" s="244" customFormat="1" ht="14.25">
      <c r="A596" s="261" t="s">
        <v>1033</v>
      </c>
      <c r="B596" s="265" t="s">
        <v>1034</v>
      </c>
      <c r="C596" s="263">
        <v>631</v>
      </c>
      <c r="D596" s="263">
        <v>653</v>
      </c>
      <c r="E596" s="263"/>
      <c r="F596" s="257">
        <f t="shared" si="20"/>
        <v>0</v>
      </c>
      <c r="G596" s="257">
        <f t="shared" si="21"/>
        <v>0</v>
      </c>
    </row>
    <row r="597" spans="1:7" s="244" customFormat="1" ht="14.25">
      <c r="A597" s="261" t="s">
        <v>1035</v>
      </c>
      <c r="B597" s="265" t="s">
        <v>1036</v>
      </c>
      <c r="C597" s="263"/>
      <c r="D597" s="263"/>
      <c r="E597" s="263"/>
      <c r="F597" s="257" t="str">
        <f t="shared" si="20"/>
        <v/>
      </c>
      <c r="G597" s="257" t="str">
        <f t="shared" si="21"/>
        <v/>
      </c>
    </row>
    <row r="598" spans="1:7" s="244" customFormat="1" ht="14.25">
      <c r="A598" s="261" t="s">
        <v>1037</v>
      </c>
      <c r="B598" s="265" t="s">
        <v>1038</v>
      </c>
      <c r="C598" s="263">
        <v>20</v>
      </c>
      <c r="D598" s="263"/>
      <c r="E598" s="263"/>
      <c r="F598" s="257">
        <f t="shared" si="20"/>
        <v>0</v>
      </c>
      <c r="G598" s="257" t="str">
        <f t="shared" si="21"/>
        <v/>
      </c>
    </row>
    <row r="599" spans="1:7" s="244" customFormat="1" ht="14.25">
      <c r="A599" s="261" t="s">
        <v>1039</v>
      </c>
      <c r="B599" s="265" t="s">
        <v>1040</v>
      </c>
      <c r="C599" s="263">
        <v>34</v>
      </c>
      <c r="D599" s="263"/>
      <c r="E599" s="263"/>
      <c r="F599" s="257">
        <f t="shared" si="20"/>
        <v>0</v>
      </c>
      <c r="G599" s="257" t="str">
        <f t="shared" si="21"/>
        <v/>
      </c>
    </row>
    <row r="600" spans="1:7" s="244" customFormat="1" ht="14.25">
      <c r="A600" s="261" t="s">
        <v>1041</v>
      </c>
      <c r="B600" s="265" t="s">
        <v>1042</v>
      </c>
      <c r="C600" s="263">
        <v>1116</v>
      </c>
      <c r="D600" s="263">
        <v>7</v>
      </c>
      <c r="E600" s="263"/>
      <c r="F600" s="257">
        <f t="shared" si="20"/>
        <v>0</v>
      </c>
      <c r="G600" s="257">
        <f t="shared" si="21"/>
        <v>0</v>
      </c>
    </row>
    <row r="601" spans="1:7" s="244" customFormat="1" ht="14.25">
      <c r="A601" s="261" t="s">
        <v>1043</v>
      </c>
      <c r="B601" s="265" t="s">
        <v>1044</v>
      </c>
      <c r="C601" s="263">
        <v>50</v>
      </c>
      <c r="D601" s="263"/>
      <c r="E601" s="263"/>
      <c r="F601" s="257">
        <f t="shared" si="20"/>
        <v>0</v>
      </c>
      <c r="G601" s="257" t="str">
        <f t="shared" si="21"/>
        <v/>
      </c>
    </row>
    <row r="602" spans="1:7" s="244" customFormat="1" ht="14.25">
      <c r="A602" s="258" t="s">
        <v>1045</v>
      </c>
      <c r="B602" s="271" t="s">
        <v>1046</v>
      </c>
      <c r="C602" s="260">
        <f>SUM(C603:C610)</f>
        <v>2268</v>
      </c>
      <c r="D602" s="260">
        <v>2676</v>
      </c>
      <c r="E602" s="260">
        <v>1590</v>
      </c>
      <c r="F602" s="257">
        <f t="shared" si="20"/>
        <v>70.099999999999994</v>
      </c>
      <c r="G602" s="257">
        <f t="shared" si="21"/>
        <v>59.4</v>
      </c>
    </row>
    <row r="603" spans="1:7" s="244" customFormat="1" ht="14.25">
      <c r="A603" s="261" t="s">
        <v>1047</v>
      </c>
      <c r="B603" s="265" t="s">
        <v>33</v>
      </c>
      <c r="C603" s="263">
        <v>96</v>
      </c>
      <c r="D603" s="263">
        <v>111</v>
      </c>
      <c r="E603" s="263">
        <v>88</v>
      </c>
      <c r="F603" s="257">
        <f t="shared" si="20"/>
        <v>91.7</v>
      </c>
      <c r="G603" s="257">
        <f t="shared" si="21"/>
        <v>79.3</v>
      </c>
    </row>
    <row r="604" spans="1:7" s="244" customFormat="1" ht="14.25">
      <c r="A604" s="261" t="s">
        <v>1048</v>
      </c>
      <c r="B604" s="265" t="s">
        <v>35</v>
      </c>
      <c r="C604" s="263">
        <v>10</v>
      </c>
      <c r="D604" s="263"/>
      <c r="E604" s="263"/>
      <c r="F604" s="257">
        <f t="shared" si="20"/>
        <v>0</v>
      </c>
      <c r="G604" s="257" t="str">
        <f t="shared" si="21"/>
        <v/>
      </c>
    </row>
    <row r="605" spans="1:7" s="244" customFormat="1" ht="14.25">
      <c r="A605" s="261" t="s">
        <v>1049</v>
      </c>
      <c r="B605" s="265" t="s">
        <v>37</v>
      </c>
      <c r="C605" s="263"/>
      <c r="D605" s="263"/>
      <c r="E605" s="263"/>
      <c r="F605" s="257" t="str">
        <f t="shared" si="20"/>
        <v/>
      </c>
      <c r="G605" s="257" t="str">
        <f t="shared" si="21"/>
        <v/>
      </c>
    </row>
    <row r="606" spans="1:7" s="244" customFormat="1" ht="14.25">
      <c r="A606" s="261" t="s">
        <v>1050</v>
      </c>
      <c r="B606" s="265" t="s">
        <v>1051</v>
      </c>
      <c r="C606" s="263">
        <v>186</v>
      </c>
      <c r="D606" s="263">
        <v>170</v>
      </c>
      <c r="E606" s="263">
        <v>60</v>
      </c>
      <c r="F606" s="257">
        <f t="shared" si="20"/>
        <v>32.299999999999997</v>
      </c>
      <c r="G606" s="257">
        <f t="shared" si="21"/>
        <v>35.299999999999997</v>
      </c>
    </row>
    <row r="607" spans="1:7" s="244" customFormat="1" ht="14.25">
      <c r="A607" s="261" t="s">
        <v>1052</v>
      </c>
      <c r="B607" s="265" t="s">
        <v>1053</v>
      </c>
      <c r="C607" s="263"/>
      <c r="D607" s="263">
        <v>9</v>
      </c>
      <c r="E607" s="263"/>
      <c r="F607" s="257" t="str">
        <f t="shared" si="20"/>
        <v/>
      </c>
      <c r="G607" s="257">
        <f t="shared" si="21"/>
        <v>0</v>
      </c>
    </row>
    <row r="608" spans="1:7" s="244" customFormat="1" ht="14.25">
      <c r="A608" s="261" t="s">
        <v>1054</v>
      </c>
      <c r="B608" s="265" t="s">
        <v>1055</v>
      </c>
      <c r="C608" s="263"/>
      <c r="D608" s="263"/>
      <c r="E608" s="263"/>
      <c r="F608" s="257" t="str">
        <f t="shared" si="20"/>
        <v/>
      </c>
      <c r="G608" s="257" t="str">
        <f t="shared" si="21"/>
        <v/>
      </c>
    </row>
    <row r="609" spans="1:7" s="244" customFormat="1" ht="14.25">
      <c r="A609" s="261" t="s">
        <v>1056</v>
      </c>
      <c r="B609" s="265" t="s">
        <v>1057</v>
      </c>
      <c r="C609" s="263">
        <v>1800</v>
      </c>
      <c r="D609" s="263">
        <v>1905</v>
      </c>
      <c r="E609" s="263">
        <v>1408</v>
      </c>
      <c r="F609" s="257">
        <f t="shared" si="20"/>
        <v>78.2</v>
      </c>
      <c r="G609" s="257">
        <f t="shared" si="21"/>
        <v>73.900000000000006</v>
      </c>
    </row>
    <row r="610" spans="1:7" s="244" customFormat="1" ht="14.25">
      <c r="A610" s="261" t="s">
        <v>1058</v>
      </c>
      <c r="B610" s="265" t="s">
        <v>1059</v>
      </c>
      <c r="C610" s="263">
        <v>176</v>
      </c>
      <c r="D610" s="263">
        <v>481</v>
      </c>
      <c r="E610" s="263">
        <v>34</v>
      </c>
      <c r="F610" s="257">
        <f t="shared" si="20"/>
        <v>19.3</v>
      </c>
      <c r="G610" s="257">
        <f t="shared" si="21"/>
        <v>7.1</v>
      </c>
    </row>
    <row r="611" spans="1:7" s="244" customFormat="1" ht="14.25">
      <c r="A611" s="258" t="s">
        <v>1060</v>
      </c>
      <c r="B611" s="271" t="s">
        <v>1061</v>
      </c>
      <c r="C611" s="260">
        <f>SUM(C612:C616)</f>
        <v>0</v>
      </c>
      <c r="D611" s="260">
        <v>0</v>
      </c>
      <c r="E611" s="260"/>
      <c r="F611" s="257" t="str">
        <f t="shared" si="20"/>
        <v/>
      </c>
      <c r="G611" s="257" t="str">
        <f t="shared" si="21"/>
        <v/>
      </c>
    </row>
    <row r="612" spans="1:7" s="244" customFormat="1" ht="14.25">
      <c r="A612" s="261" t="s">
        <v>1062</v>
      </c>
      <c r="B612" s="265" t="s">
        <v>33</v>
      </c>
      <c r="C612" s="263"/>
      <c r="D612" s="263"/>
      <c r="E612" s="263"/>
      <c r="F612" s="257" t="str">
        <f t="shared" si="20"/>
        <v/>
      </c>
      <c r="G612" s="257" t="str">
        <f t="shared" si="21"/>
        <v/>
      </c>
    </row>
    <row r="613" spans="1:7" s="244" customFormat="1" ht="14.25">
      <c r="A613" s="261" t="s">
        <v>1063</v>
      </c>
      <c r="B613" s="265" t="s">
        <v>35</v>
      </c>
      <c r="C613" s="263"/>
      <c r="D613" s="263"/>
      <c r="E613" s="263"/>
      <c r="F613" s="257" t="str">
        <f t="shared" si="20"/>
        <v/>
      </c>
      <c r="G613" s="257" t="str">
        <f t="shared" si="21"/>
        <v/>
      </c>
    </row>
    <row r="614" spans="1:7" s="244" customFormat="1" ht="14.25">
      <c r="A614" s="261" t="s">
        <v>1064</v>
      </c>
      <c r="B614" s="265" t="s">
        <v>37</v>
      </c>
      <c r="C614" s="263"/>
      <c r="D614" s="263"/>
      <c r="E614" s="263"/>
      <c r="F614" s="257" t="str">
        <f t="shared" si="20"/>
        <v/>
      </c>
      <c r="G614" s="257" t="str">
        <f t="shared" si="21"/>
        <v/>
      </c>
    </row>
    <row r="615" spans="1:7" s="244" customFormat="1" ht="14.25">
      <c r="A615" s="261" t="s">
        <v>1065</v>
      </c>
      <c r="B615" s="265" t="s">
        <v>51</v>
      </c>
      <c r="C615" s="263"/>
      <c r="D615" s="263"/>
      <c r="E615" s="263"/>
      <c r="F615" s="257" t="str">
        <f t="shared" si="20"/>
        <v/>
      </c>
      <c r="G615" s="257" t="str">
        <f t="shared" si="21"/>
        <v/>
      </c>
    </row>
    <row r="616" spans="1:7" s="244" customFormat="1" ht="14.25">
      <c r="A616" s="261" t="s">
        <v>1066</v>
      </c>
      <c r="B616" s="265" t="s">
        <v>1067</v>
      </c>
      <c r="C616" s="263"/>
      <c r="D616" s="263"/>
      <c r="E616" s="263"/>
      <c r="F616" s="257" t="str">
        <f t="shared" si="20"/>
        <v/>
      </c>
      <c r="G616" s="257" t="str">
        <f t="shared" si="21"/>
        <v/>
      </c>
    </row>
    <row r="617" spans="1:7" s="244" customFormat="1" ht="14.25">
      <c r="A617" s="258" t="s">
        <v>1068</v>
      </c>
      <c r="B617" s="271" t="s">
        <v>1069</v>
      </c>
      <c r="C617" s="260">
        <f>SUM(C618:C619)</f>
        <v>4352</v>
      </c>
      <c r="D617" s="260">
        <v>16429</v>
      </c>
      <c r="E617" s="260">
        <v>12281</v>
      </c>
      <c r="F617" s="257">
        <f t="shared" si="20"/>
        <v>282.2</v>
      </c>
      <c r="G617" s="257">
        <f t="shared" si="21"/>
        <v>74.8</v>
      </c>
    </row>
    <row r="618" spans="1:7" s="244" customFormat="1" ht="14.25">
      <c r="A618" s="261" t="s">
        <v>1070</v>
      </c>
      <c r="B618" s="265" t="s">
        <v>1071</v>
      </c>
      <c r="C618" s="263">
        <v>100</v>
      </c>
      <c r="D618" s="263"/>
      <c r="E618" s="263"/>
      <c r="F618" s="257">
        <f t="shared" si="20"/>
        <v>0</v>
      </c>
      <c r="G618" s="257" t="str">
        <f t="shared" si="21"/>
        <v/>
      </c>
    </row>
    <row r="619" spans="1:7" s="244" customFormat="1" ht="14.25">
      <c r="A619" s="261" t="s">
        <v>1072</v>
      </c>
      <c r="B619" s="265" t="s">
        <v>1073</v>
      </c>
      <c r="C619" s="263">
        <v>4252</v>
      </c>
      <c r="D619" s="263">
        <v>16429</v>
      </c>
      <c r="E619" s="263">
        <v>12281</v>
      </c>
      <c r="F619" s="257">
        <f t="shared" si="20"/>
        <v>288.8</v>
      </c>
      <c r="G619" s="257">
        <f t="shared" si="21"/>
        <v>74.8</v>
      </c>
    </row>
    <row r="620" spans="1:7" s="244" customFormat="1" ht="14.25">
      <c r="A620" s="258" t="s">
        <v>1074</v>
      </c>
      <c r="B620" s="271" t="s">
        <v>1075</v>
      </c>
      <c r="C620" s="260">
        <f>SUM(C621:C622)</f>
        <v>0</v>
      </c>
      <c r="D620" s="260">
        <v>77</v>
      </c>
      <c r="E620" s="260"/>
      <c r="F620" s="257" t="str">
        <f t="shared" si="20"/>
        <v/>
      </c>
      <c r="G620" s="257">
        <f t="shared" si="21"/>
        <v>0</v>
      </c>
    </row>
    <row r="621" spans="1:7" s="244" customFormat="1" ht="14.25">
      <c r="A621" s="261" t="s">
        <v>1076</v>
      </c>
      <c r="B621" s="265" t="s">
        <v>1077</v>
      </c>
      <c r="C621" s="263"/>
      <c r="D621" s="263">
        <v>70</v>
      </c>
      <c r="E621" s="263"/>
      <c r="F621" s="257" t="str">
        <f t="shared" si="20"/>
        <v/>
      </c>
      <c r="G621" s="257">
        <f t="shared" si="21"/>
        <v>0</v>
      </c>
    </row>
    <row r="622" spans="1:7" s="244" customFormat="1" ht="14.25">
      <c r="A622" s="261" t="s">
        <v>1078</v>
      </c>
      <c r="B622" s="265" t="s">
        <v>1079</v>
      </c>
      <c r="C622" s="263"/>
      <c r="D622" s="263">
        <v>7</v>
      </c>
      <c r="E622" s="263"/>
      <c r="F622" s="257" t="str">
        <f t="shared" si="20"/>
        <v/>
      </c>
      <c r="G622" s="257">
        <f t="shared" si="21"/>
        <v>0</v>
      </c>
    </row>
    <row r="623" spans="1:7" s="244" customFormat="1" ht="14.25">
      <c r="A623" s="258" t="s">
        <v>1080</v>
      </c>
      <c r="B623" s="271" t="s">
        <v>1081</v>
      </c>
      <c r="C623" s="260">
        <f>SUM(C624:C625)</f>
        <v>1500</v>
      </c>
      <c r="D623" s="260">
        <v>1057</v>
      </c>
      <c r="E623" s="260"/>
      <c r="F623" s="257">
        <f t="shared" si="20"/>
        <v>0</v>
      </c>
      <c r="G623" s="257">
        <f t="shared" si="21"/>
        <v>0</v>
      </c>
    </row>
    <row r="624" spans="1:7" s="244" customFormat="1" ht="14.25">
      <c r="A624" s="261" t="s">
        <v>1082</v>
      </c>
      <c r="B624" s="265" t="s">
        <v>1083</v>
      </c>
      <c r="C624" s="263"/>
      <c r="D624" s="263"/>
      <c r="E624" s="263"/>
      <c r="F624" s="257" t="str">
        <f t="shared" si="20"/>
        <v/>
      </c>
      <c r="G624" s="257" t="str">
        <f t="shared" si="21"/>
        <v/>
      </c>
    </row>
    <row r="625" spans="1:7" s="244" customFormat="1" ht="14.25">
      <c r="A625" s="261" t="s">
        <v>1084</v>
      </c>
      <c r="B625" s="265" t="s">
        <v>1085</v>
      </c>
      <c r="C625" s="263">
        <v>1500</v>
      </c>
      <c r="D625" s="263">
        <v>1057</v>
      </c>
      <c r="E625" s="263"/>
      <c r="F625" s="257">
        <f t="shared" si="20"/>
        <v>0</v>
      </c>
      <c r="G625" s="257">
        <f t="shared" si="21"/>
        <v>0</v>
      </c>
    </row>
    <row r="626" spans="1:7" s="244" customFormat="1" ht="14.25">
      <c r="A626" s="258" t="s">
        <v>1086</v>
      </c>
      <c r="B626" s="271" t="s">
        <v>1087</v>
      </c>
      <c r="C626" s="260">
        <f>SUM(C627:C628)</f>
        <v>0</v>
      </c>
      <c r="D626" s="260">
        <v>0</v>
      </c>
      <c r="E626" s="260"/>
      <c r="F626" s="257" t="str">
        <f t="shared" si="20"/>
        <v/>
      </c>
      <c r="G626" s="257" t="str">
        <f t="shared" si="21"/>
        <v/>
      </c>
    </row>
    <row r="627" spans="1:7" s="244" customFormat="1" ht="14.25">
      <c r="A627" s="261" t="s">
        <v>1088</v>
      </c>
      <c r="B627" s="265" t="s">
        <v>1089</v>
      </c>
      <c r="C627" s="263"/>
      <c r="D627" s="263"/>
      <c r="E627" s="263"/>
      <c r="F627" s="257" t="str">
        <f t="shared" si="20"/>
        <v/>
      </c>
      <c r="G627" s="257" t="str">
        <f t="shared" si="21"/>
        <v/>
      </c>
    </row>
    <row r="628" spans="1:7" s="244" customFormat="1" ht="14.25">
      <c r="A628" s="261" t="s">
        <v>1090</v>
      </c>
      <c r="B628" s="265" t="s">
        <v>1091</v>
      </c>
      <c r="C628" s="263"/>
      <c r="D628" s="263"/>
      <c r="E628" s="263"/>
      <c r="F628" s="257" t="str">
        <f t="shared" si="20"/>
        <v/>
      </c>
      <c r="G628" s="257" t="str">
        <f t="shared" si="21"/>
        <v/>
      </c>
    </row>
    <row r="629" spans="1:7" s="244" customFormat="1" ht="14.25">
      <c r="A629" s="258" t="s">
        <v>1092</v>
      </c>
      <c r="B629" s="271" t="s">
        <v>1093</v>
      </c>
      <c r="C629" s="260">
        <f>SUM(C630:C631)</f>
        <v>0</v>
      </c>
      <c r="D629" s="260">
        <v>0</v>
      </c>
      <c r="E629" s="260"/>
      <c r="F629" s="257" t="str">
        <f t="shared" si="20"/>
        <v/>
      </c>
      <c r="G629" s="257" t="str">
        <f t="shared" si="21"/>
        <v/>
      </c>
    </row>
    <row r="630" spans="1:7" s="244" customFormat="1" ht="14.25">
      <c r="A630" s="261" t="s">
        <v>1094</v>
      </c>
      <c r="B630" s="265" t="s">
        <v>1095</v>
      </c>
      <c r="C630" s="263"/>
      <c r="D630" s="263"/>
      <c r="E630" s="263"/>
      <c r="F630" s="257" t="str">
        <f t="shared" si="20"/>
        <v/>
      </c>
      <c r="G630" s="257" t="str">
        <f t="shared" si="21"/>
        <v/>
      </c>
    </row>
    <row r="631" spans="1:7" s="244" customFormat="1" ht="14.25">
      <c r="A631" s="261" t="s">
        <v>1096</v>
      </c>
      <c r="B631" s="265" t="s">
        <v>1097</v>
      </c>
      <c r="C631" s="263"/>
      <c r="D631" s="263"/>
      <c r="E631" s="263"/>
      <c r="F631" s="257" t="str">
        <f t="shared" si="20"/>
        <v/>
      </c>
      <c r="G631" s="257" t="str">
        <f t="shared" si="21"/>
        <v/>
      </c>
    </row>
    <row r="632" spans="1:7" s="244" customFormat="1" ht="14.25">
      <c r="A632" s="258" t="s">
        <v>1098</v>
      </c>
      <c r="B632" s="271" t="s">
        <v>1099</v>
      </c>
      <c r="C632" s="260">
        <f>SUM(C633:C635)</f>
        <v>2310</v>
      </c>
      <c r="D632" s="260">
        <v>1970</v>
      </c>
      <c r="E632" s="260"/>
      <c r="F632" s="257">
        <f t="shared" si="20"/>
        <v>0</v>
      </c>
      <c r="G632" s="257">
        <f t="shared" si="21"/>
        <v>0</v>
      </c>
    </row>
    <row r="633" spans="1:7" s="244" customFormat="1" ht="14.25">
      <c r="A633" s="261" t="s">
        <v>1100</v>
      </c>
      <c r="B633" s="265" t="s">
        <v>1101</v>
      </c>
      <c r="C633" s="263"/>
      <c r="D633" s="263"/>
      <c r="E633" s="263"/>
      <c r="F633" s="257" t="str">
        <f t="shared" si="20"/>
        <v/>
      </c>
      <c r="G633" s="257" t="str">
        <f t="shared" si="21"/>
        <v/>
      </c>
    </row>
    <row r="634" spans="1:7" s="244" customFormat="1" ht="14.25">
      <c r="A634" s="261" t="s">
        <v>1102</v>
      </c>
      <c r="B634" s="265" t="s">
        <v>1103</v>
      </c>
      <c r="C634" s="263">
        <v>450</v>
      </c>
      <c r="D634" s="263">
        <v>1970</v>
      </c>
      <c r="E634" s="263"/>
      <c r="F634" s="257">
        <f t="shared" si="20"/>
        <v>0</v>
      </c>
      <c r="G634" s="257">
        <f t="shared" si="21"/>
        <v>0</v>
      </c>
    </row>
    <row r="635" spans="1:7" s="244" customFormat="1" ht="14.25">
      <c r="A635" s="261" t="s">
        <v>1104</v>
      </c>
      <c r="B635" s="265" t="s">
        <v>1105</v>
      </c>
      <c r="C635" s="263">
        <v>1860</v>
      </c>
      <c r="D635" s="263"/>
      <c r="E635" s="263"/>
      <c r="F635" s="257">
        <f t="shared" si="20"/>
        <v>0</v>
      </c>
      <c r="G635" s="257" t="str">
        <f t="shared" si="21"/>
        <v/>
      </c>
    </row>
    <row r="636" spans="1:7" s="244" customFormat="1" ht="14.25">
      <c r="A636" s="258" t="s">
        <v>1106</v>
      </c>
      <c r="B636" s="271" t="s">
        <v>1107</v>
      </c>
      <c r="C636" s="260">
        <f>SUM(C637:C639)</f>
        <v>0</v>
      </c>
      <c r="D636" s="260">
        <f>SUM(D637:D639)</f>
        <v>0</v>
      </c>
      <c r="E636" s="260"/>
      <c r="F636" s="257" t="str">
        <f t="shared" si="20"/>
        <v/>
      </c>
      <c r="G636" s="257" t="str">
        <f t="shared" si="21"/>
        <v/>
      </c>
    </row>
    <row r="637" spans="1:7" s="244" customFormat="1" ht="14.25">
      <c r="A637" s="261" t="s">
        <v>1108</v>
      </c>
      <c r="B637" s="265" t="s">
        <v>1109</v>
      </c>
      <c r="C637" s="263"/>
      <c r="D637" s="263"/>
      <c r="E637" s="263"/>
      <c r="F637" s="257" t="str">
        <f t="shared" si="20"/>
        <v/>
      </c>
      <c r="G637" s="257" t="str">
        <f t="shared" si="21"/>
        <v/>
      </c>
    </row>
    <row r="638" spans="1:7" s="244" customFormat="1" ht="14.25">
      <c r="A638" s="261" t="s">
        <v>1110</v>
      </c>
      <c r="B638" s="265" t="s">
        <v>1111</v>
      </c>
      <c r="C638" s="263"/>
      <c r="D638" s="263"/>
      <c r="E638" s="263"/>
      <c r="F638" s="257" t="str">
        <f t="shared" si="20"/>
        <v/>
      </c>
      <c r="G638" s="257" t="str">
        <f t="shared" si="21"/>
        <v/>
      </c>
    </row>
    <row r="639" spans="1:7" s="244" customFormat="1" ht="14.25">
      <c r="A639" s="261" t="s">
        <v>1112</v>
      </c>
      <c r="B639" s="265" t="s">
        <v>1113</v>
      </c>
      <c r="C639" s="263"/>
      <c r="D639" s="263"/>
      <c r="E639" s="263"/>
      <c r="F639" s="257" t="str">
        <f t="shared" si="20"/>
        <v/>
      </c>
      <c r="G639" s="257" t="str">
        <f t="shared" si="21"/>
        <v/>
      </c>
    </row>
    <row r="640" spans="1:7" s="244" customFormat="1" ht="14.25">
      <c r="A640" s="258" t="s">
        <v>1114</v>
      </c>
      <c r="B640" s="285" t="s">
        <v>1115</v>
      </c>
      <c r="C640" s="260">
        <f>SUM(C641:C647)</f>
        <v>629</v>
      </c>
      <c r="D640" s="260">
        <v>775</v>
      </c>
      <c r="E640" s="260">
        <v>1956</v>
      </c>
      <c r="F640" s="257">
        <f t="shared" si="20"/>
        <v>311</v>
      </c>
      <c r="G640" s="257">
        <f t="shared" si="21"/>
        <v>252.4</v>
      </c>
    </row>
    <row r="641" spans="1:7" s="244" customFormat="1" ht="14.25">
      <c r="A641" s="261" t="s">
        <v>1116</v>
      </c>
      <c r="B641" s="265" t="s">
        <v>33</v>
      </c>
      <c r="C641" s="263">
        <v>176</v>
      </c>
      <c r="D641" s="263">
        <v>212</v>
      </c>
      <c r="E641" s="263">
        <v>908</v>
      </c>
      <c r="F641" s="257">
        <f t="shared" si="20"/>
        <v>515.9</v>
      </c>
      <c r="G641" s="257">
        <f t="shared" si="21"/>
        <v>428.3</v>
      </c>
    </row>
    <row r="642" spans="1:7" s="244" customFormat="1" ht="14.25">
      <c r="A642" s="261" t="s">
        <v>1117</v>
      </c>
      <c r="B642" s="265" t="s">
        <v>35</v>
      </c>
      <c r="C642" s="263">
        <v>136</v>
      </c>
      <c r="D642" s="263">
        <v>0</v>
      </c>
      <c r="E642" s="263">
        <v>356</v>
      </c>
      <c r="F642" s="257">
        <f t="shared" si="20"/>
        <v>261.8</v>
      </c>
      <c r="G642" s="257" t="str">
        <f t="shared" si="21"/>
        <v/>
      </c>
    </row>
    <row r="643" spans="1:7" s="244" customFormat="1" ht="14.25">
      <c r="A643" s="261" t="s">
        <v>1118</v>
      </c>
      <c r="B643" s="265" t="s">
        <v>37</v>
      </c>
      <c r="C643" s="263"/>
      <c r="D643" s="263">
        <v>29</v>
      </c>
      <c r="E643" s="263">
        <v>302</v>
      </c>
      <c r="F643" s="257" t="str">
        <f t="shared" si="20"/>
        <v/>
      </c>
      <c r="G643" s="257">
        <f t="shared" si="21"/>
        <v>1041.4000000000001</v>
      </c>
    </row>
    <row r="644" spans="1:7" s="244" customFormat="1" ht="14.25">
      <c r="A644" s="261" t="s">
        <v>1119</v>
      </c>
      <c r="B644" s="265" t="s">
        <v>1120</v>
      </c>
      <c r="C644" s="263">
        <v>10</v>
      </c>
      <c r="D644" s="263">
        <v>40</v>
      </c>
      <c r="E644" s="263">
        <v>30</v>
      </c>
      <c r="F644" s="257">
        <f t="shared" si="20"/>
        <v>300</v>
      </c>
      <c r="G644" s="257">
        <f t="shared" si="21"/>
        <v>75</v>
      </c>
    </row>
    <row r="645" spans="1:7" s="244" customFormat="1" ht="14.25">
      <c r="A645" s="261" t="s">
        <v>1121</v>
      </c>
      <c r="B645" s="265" t="s">
        <v>1122</v>
      </c>
      <c r="C645" s="263"/>
      <c r="D645" s="263">
        <v>0</v>
      </c>
      <c r="E645" s="263"/>
      <c r="F645" s="257" t="str">
        <f t="shared" si="20"/>
        <v/>
      </c>
      <c r="G645" s="257" t="str">
        <f t="shared" si="21"/>
        <v/>
      </c>
    </row>
    <row r="646" spans="1:7" s="244" customFormat="1" ht="14.25">
      <c r="A646" s="261" t="s">
        <v>1123</v>
      </c>
      <c r="B646" s="265" t="s">
        <v>51</v>
      </c>
      <c r="C646" s="263">
        <v>20</v>
      </c>
      <c r="D646" s="263">
        <v>0</v>
      </c>
      <c r="E646" s="263">
        <v>10</v>
      </c>
      <c r="F646" s="257">
        <f t="shared" si="20"/>
        <v>50</v>
      </c>
      <c r="G646" s="257" t="str">
        <f t="shared" si="21"/>
        <v/>
      </c>
    </row>
    <row r="647" spans="1:7" s="244" customFormat="1" ht="14.25">
      <c r="A647" s="261" t="s">
        <v>1124</v>
      </c>
      <c r="B647" s="265" t="s">
        <v>1125</v>
      </c>
      <c r="C647" s="263">
        <v>287</v>
      </c>
      <c r="D647" s="263">
        <v>494</v>
      </c>
      <c r="E647" s="263">
        <v>350</v>
      </c>
      <c r="F647" s="257">
        <f t="shared" si="20"/>
        <v>122</v>
      </c>
      <c r="G647" s="257">
        <f t="shared" si="21"/>
        <v>70.900000000000006</v>
      </c>
    </row>
    <row r="648" spans="1:7" s="244" customFormat="1" ht="14.25">
      <c r="A648" s="258" t="s">
        <v>1126</v>
      </c>
      <c r="B648" s="271" t="s">
        <v>1127</v>
      </c>
      <c r="C648" s="260">
        <f>SUM(C649:C650)</f>
        <v>0</v>
      </c>
      <c r="D648" s="260">
        <v>0</v>
      </c>
      <c r="E648" s="260"/>
      <c r="F648" s="257" t="str">
        <f t="shared" si="20"/>
        <v/>
      </c>
      <c r="G648" s="257" t="str">
        <f t="shared" si="21"/>
        <v/>
      </c>
    </row>
    <row r="649" spans="1:7" s="244" customFormat="1" ht="14.25">
      <c r="A649" s="261" t="s">
        <v>1128</v>
      </c>
      <c r="B649" s="265" t="s">
        <v>1129</v>
      </c>
      <c r="C649" s="263"/>
      <c r="D649" s="263">
        <v>0</v>
      </c>
      <c r="E649" s="263"/>
      <c r="F649" s="257" t="str">
        <f t="shared" si="20"/>
        <v/>
      </c>
      <c r="G649" s="257" t="str">
        <f t="shared" si="21"/>
        <v/>
      </c>
    </row>
    <row r="650" spans="1:7" s="244" customFormat="1" ht="14.25">
      <c r="A650" s="261" t="s">
        <v>1130</v>
      </c>
      <c r="B650" s="265" t="s">
        <v>1131</v>
      </c>
      <c r="C650" s="263"/>
      <c r="D650" s="263">
        <v>0</v>
      </c>
      <c r="E650" s="263"/>
      <c r="F650" s="257" t="str">
        <f t="shared" si="20"/>
        <v/>
      </c>
      <c r="G650" s="257" t="str">
        <f t="shared" si="21"/>
        <v/>
      </c>
    </row>
    <row r="651" spans="1:7" s="244" customFormat="1" ht="14.25">
      <c r="A651" s="258" t="s">
        <v>1132</v>
      </c>
      <c r="B651" s="271" t="s">
        <v>1133</v>
      </c>
      <c r="C651" s="260">
        <f>SUM(C652)</f>
        <v>200</v>
      </c>
      <c r="D651" s="260">
        <v>1529</v>
      </c>
      <c r="E651" s="260">
        <v>275</v>
      </c>
      <c r="F651" s="257">
        <f t="shared" si="20"/>
        <v>137.5</v>
      </c>
      <c r="G651" s="257">
        <f t="shared" si="21"/>
        <v>18</v>
      </c>
    </row>
    <row r="652" spans="1:7" s="244" customFormat="1" ht="14.25">
      <c r="A652" s="261" t="s">
        <v>1134</v>
      </c>
      <c r="B652" s="265" t="s">
        <v>1135</v>
      </c>
      <c r="C652" s="263">
        <v>200</v>
      </c>
      <c r="D652" s="263">
        <v>1529</v>
      </c>
      <c r="E652" s="263">
        <v>275</v>
      </c>
      <c r="F652" s="257">
        <f t="shared" ref="F652:F715" si="22">IF(C652=0,"",ROUND(E652/C652*100,1))</f>
        <v>137.5</v>
      </c>
      <c r="G652" s="257">
        <f t="shared" ref="G652:G715" si="23">IF(D652=0,"",ROUND(E652/D652*100,1))</f>
        <v>18</v>
      </c>
    </row>
    <row r="653" spans="1:7" s="244" customFormat="1" ht="14.25">
      <c r="A653" s="255" t="s">
        <v>1136</v>
      </c>
      <c r="B653" s="256" t="s">
        <v>1137</v>
      </c>
      <c r="C653" s="283">
        <f>SUM(C654,C659,C674,C678,C690,C693,C697,C702,C706,C710,C713,C722,C724)</f>
        <v>26347</v>
      </c>
      <c r="D653" s="283">
        <v>25862</v>
      </c>
      <c r="E653" s="283">
        <f>E654+E659+E674+E678+E690+E693+E697+E702+E706+E710+E713+E722+E724</f>
        <v>27551.45</v>
      </c>
      <c r="F653" s="257">
        <f t="shared" si="22"/>
        <v>104.6</v>
      </c>
      <c r="G653" s="257">
        <f t="shared" si="23"/>
        <v>106.5</v>
      </c>
    </row>
    <row r="654" spans="1:7" s="244" customFormat="1" ht="14.25">
      <c r="A654" s="258" t="s">
        <v>1138</v>
      </c>
      <c r="B654" s="271" t="s">
        <v>1139</v>
      </c>
      <c r="C654" s="260">
        <f>SUM(C655:C658)</f>
        <v>2932</v>
      </c>
      <c r="D654" s="260">
        <v>2007</v>
      </c>
      <c r="E654" s="260">
        <v>10502.45</v>
      </c>
      <c r="F654" s="257">
        <f t="shared" si="22"/>
        <v>358.2</v>
      </c>
      <c r="G654" s="257">
        <f t="shared" si="23"/>
        <v>523.29999999999995</v>
      </c>
    </row>
    <row r="655" spans="1:7" s="244" customFormat="1" ht="14.25">
      <c r="A655" s="261" t="s">
        <v>1140</v>
      </c>
      <c r="B655" s="265" t="s">
        <v>33</v>
      </c>
      <c r="C655" s="263">
        <v>897</v>
      </c>
      <c r="D655" s="263">
        <v>460</v>
      </c>
      <c r="E655" s="263">
        <v>1189</v>
      </c>
      <c r="F655" s="257">
        <f t="shared" si="22"/>
        <v>132.6</v>
      </c>
      <c r="G655" s="257">
        <f t="shared" si="23"/>
        <v>258.5</v>
      </c>
    </row>
    <row r="656" spans="1:7" s="244" customFormat="1" ht="14.25">
      <c r="A656" s="261" t="s">
        <v>1141</v>
      </c>
      <c r="B656" s="265" t="s">
        <v>35</v>
      </c>
      <c r="C656" s="263">
        <v>156</v>
      </c>
      <c r="D656" s="263">
        <v>640</v>
      </c>
      <c r="E656" s="263">
        <v>3325</v>
      </c>
      <c r="F656" s="257">
        <f t="shared" si="22"/>
        <v>2131.4</v>
      </c>
      <c r="G656" s="257">
        <f t="shared" si="23"/>
        <v>519.5</v>
      </c>
    </row>
    <row r="657" spans="1:7" s="244" customFormat="1" ht="14.25">
      <c r="A657" s="261" t="s">
        <v>1142</v>
      </c>
      <c r="B657" s="265" t="s">
        <v>37</v>
      </c>
      <c r="C657" s="263"/>
      <c r="D657" s="263">
        <v>6</v>
      </c>
      <c r="E657" s="263">
        <v>20</v>
      </c>
      <c r="F657" s="257" t="str">
        <f t="shared" si="22"/>
        <v/>
      </c>
      <c r="G657" s="257">
        <f t="shared" si="23"/>
        <v>333.3</v>
      </c>
    </row>
    <row r="658" spans="1:7" s="244" customFormat="1" ht="14.25">
      <c r="A658" s="261" t="s">
        <v>1143</v>
      </c>
      <c r="B658" s="265" t="s">
        <v>1144</v>
      </c>
      <c r="C658" s="263">
        <v>1879</v>
      </c>
      <c r="D658" s="263">
        <v>901</v>
      </c>
      <c r="E658" s="263">
        <v>5968</v>
      </c>
      <c r="F658" s="257">
        <f t="shared" si="22"/>
        <v>317.60000000000002</v>
      </c>
      <c r="G658" s="257">
        <f t="shared" si="23"/>
        <v>662.4</v>
      </c>
    </row>
    <row r="659" spans="1:7" s="244" customFormat="1" ht="14.25">
      <c r="A659" s="258" t="s">
        <v>1145</v>
      </c>
      <c r="B659" s="271" t="s">
        <v>1146</v>
      </c>
      <c r="C659" s="260">
        <f>SUM(C660:C673)</f>
        <v>1500</v>
      </c>
      <c r="D659" s="260">
        <v>1453</v>
      </c>
      <c r="E659" s="260">
        <v>1239</v>
      </c>
      <c r="F659" s="257">
        <f t="shared" si="22"/>
        <v>82.6</v>
      </c>
      <c r="G659" s="257">
        <f t="shared" si="23"/>
        <v>85.3</v>
      </c>
    </row>
    <row r="660" spans="1:7" s="244" customFormat="1" ht="14.25">
      <c r="A660" s="261" t="s">
        <v>1147</v>
      </c>
      <c r="B660" s="265" t="s">
        <v>1148</v>
      </c>
      <c r="C660" s="263">
        <v>150</v>
      </c>
      <c r="D660" s="263">
        <v>545</v>
      </c>
      <c r="E660" s="263">
        <v>298</v>
      </c>
      <c r="F660" s="257">
        <f t="shared" si="22"/>
        <v>198.7</v>
      </c>
      <c r="G660" s="257">
        <f t="shared" si="23"/>
        <v>54.7</v>
      </c>
    </row>
    <row r="661" spans="1:7" s="244" customFormat="1" ht="14.25">
      <c r="A661" s="261" t="s">
        <v>1149</v>
      </c>
      <c r="B661" s="265" t="s">
        <v>1150</v>
      </c>
      <c r="C661" s="263">
        <v>400</v>
      </c>
      <c r="D661" s="263">
        <v>0</v>
      </c>
      <c r="E661" s="263"/>
      <c r="F661" s="257">
        <f t="shared" si="22"/>
        <v>0</v>
      </c>
      <c r="G661" s="257" t="str">
        <f t="shared" si="23"/>
        <v/>
      </c>
    </row>
    <row r="662" spans="1:7" s="244" customFormat="1" ht="14.25">
      <c r="A662" s="261" t="s">
        <v>1151</v>
      </c>
      <c r="B662" s="265" t="s">
        <v>1152</v>
      </c>
      <c r="C662" s="263"/>
      <c r="D662" s="263">
        <v>0</v>
      </c>
      <c r="E662" s="263"/>
      <c r="F662" s="257" t="str">
        <f t="shared" si="22"/>
        <v/>
      </c>
      <c r="G662" s="257" t="str">
        <f t="shared" si="23"/>
        <v/>
      </c>
    </row>
    <row r="663" spans="1:7" s="244" customFormat="1" ht="14.25">
      <c r="A663" s="261" t="s">
        <v>1153</v>
      </c>
      <c r="B663" s="265" t="s">
        <v>1154</v>
      </c>
      <c r="C663" s="263"/>
      <c r="D663" s="263">
        <v>0</v>
      </c>
      <c r="E663" s="263"/>
      <c r="F663" s="257" t="str">
        <f t="shared" si="22"/>
        <v/>
      </c>
      <c r="G663" s="257" t="str">
        <f t="shared" si="23"/>
        <v/>
      </c>
    </row>
    <row r="664" spans="1:7" s="244" customFormat="1" ht="14.25">
      <c r="A664" s="261" t="s">
        <v>1155</v>
      </c>
      <c r="B664" s="265" t="s">
        <v>1156</v>
      </c>
      <c r="C664" s="263"/>
      <c r="D664" s="263">
        <v>0</v>
      </c>
      <c r="E664" s="263"/>
      <c r="F664" s="257" t="str">
        <f t="shared" si="22"/>
        <v/>
      </c>
      <c r="G664" s="257" t="str">
        <f t="shared" si="23"/>
        <v/>
      </c>
    </row>
    <row r="665" spans="1:7" s="244" customFormat="1" ht="14.25">
      <c r="A665" s="261" t="s">
        <v>1157</v>
      </c>
      <c r="B665" s="265" t="s">
        <v>1158</v>
      </c>
      <c r="C665" s="263">
        <v>150</v>
      </c>
      <c r="D665" s="263">
        <v>0</v>
      </c>
      <c r="E665" s="263">
        <v>832</v>
      </c>
      <c r="F665" s="257">
        <f t="shared" si="22"/>
        <v>554.70000000000005</v>
      </c>
      <c r="G665" s="257" t="str">
        <f t="shared" si="23"/>
        <v/>
      </c>
    </row>
    <row r="666" spans="1:7" s="244" customFormat="1" ht="14.25">
      <c r="A666" s="261" t="s">
        <v>1159</v>
      </c>
      <c r="B666" s="265" t="s">
        <v>1160</v>
      </c>
      <c r="C666" s="263"/>
      <c r="D666" s="263">
        <v>0</v>
      </c>
      <c r="E666" s="263"/>
      <c r="F666" s="257" t="str">
        <f t="shared" si="22"/>
        <v/>
      </c>
      <c r="G666" s="257" t="str">
        <f t="shared" si="23"/>
        <v/>
      </c>
    </row>
    <row r="667" spans="1:7" s="244" customFormat="1" ht="14.25">
      <c r="A667" s="261" t="s">
        <v>1161</v>
      </c>
      <c r="B667" s="265" t="s">
        <v>1162</v>
      </c>
      <c r="C667" s="263"/>
      <c r="D667" s="263">
        <v>0</v>
      </c>
      <c r="E667" s="263"/>
      <c r="F667" s="257" t="str">
        <f t="shared" si="22"/>
        <v/>
      </c>
      <c r="G667" s="257" t="str">
        <f t="shared" si="23"/>
        <v/>
      </c>
    </row>
    <row r="668" spans="1:7" s="244" customFormat="1" ht="14.25">
      <c r="A668" s="261" t="s">
        <v>1163</v>
      </c>
      <c r="B668" s="265" t="s">
        <v>1164</v>
      </c>
      <c r="C668" s="263"/>
      <c r="D668" s="263">
        <v>0</v>
      </c>
      <c r="E668" s="263"/>
      <c r="F668" s="257" t="str">
        <f t="shared" si="22"/>
        <v/>
      </c>
      <c r="G668" s="257" t="str">
        <f t="shared" si="23"/>
        <v/>
      </c>
    </row>
    <row r="669" spans="1:7" s="244" customFormat="1" ht="14.25">
      <c r="A669" s="261" t="s">
        <v>1165</v>
      </c>
      <c r="B669" s="265" t="s">
        <v>1166</v>
      </c>
      <c r="C669" s="263"/>
      <c r="D669" s="263">
        <v>0</v>
      </c>
      <c r="E669" s="263"/>
      <c r="F669" s="257" t="str">
        <f t="shared" si="22"/>
        <v/>
      </c>
      <c r="G669" s="257" t="str">
        <f t="shared" si="23"/>
        <v/>
      </c>
    </row>
    <row r="670" spans="1:7" s="244" customFormat="1" ht="14.25">
      <c r="A670" s="261" t="s">
        <v>1167</v>
      </c>
      <c r="B670" s="265" t="s">
        <v>1168</v>
      </c>
      <c r="C670" s="263"/>
      <c r="D670" s="263">
        <v>0</v>
      </c>
      <c r="E670" s="263"/>
      <c r="F670" s="257" t="str">
        <f t="shared" si="22"/>
        <v/>
      </c>
      <c r="G670" s="257" t="str">
        <f t="shared" si="23"/>
        <v/>
      </c>
    </row>
    <row r="671" spans="1:7" s="244" customFormat="1" ht="14.25">
      <c r="A671" s="261" t="s">
        <v>1169</v>
      </c>
      <c r="B671" s="265" t="s">
        <v>1170</v>
      </c>
      <c r="C671" s="263"/>
      <c r="D671" s="263">
        <v>0</v>
      </c>
      <c r="E671" s="263"/>
      <c r="F671" s="257" t="str">
        <f t="shared" si="22"/>
        <v/>
      </c>
      <c r="G671" s="257" t="str">
        <f t="shared" si="23"/>
        <v/>
      </c>
    </row>
    <row r="672" spans="1:7" s="244" customFormat="1" ht="14.25">
      <c r="A672" s="261" t="s">
        <v>1171</v>
      </c>
      <c r="B672" s="265" t="s">
        <v>1172</v>
      </c>
      <c r="C672" s="263"/>
      <c r="D672" s="263">
        <v>0</v>
      </c>
      <c r="E672" s="263"/>
      <c r="F672" s="257" t="str">
        <f t="shared" si="22"/>
        <v/>
      </c>
      <c r="G672" s="257" t="str">
        <f t="shared" si="23"/>
        <v/>
      </c>
    </row>
    <row r="673" spans="1:7" s="244" customFormat="1" ht="14.25">
      <c r="A673" s="261" t="s">
        <v>1173</v>
      </c>
      <c r="B673" s="265" t="s">
        <v>1174</v>
      </c>
      <c r="C673" s="263">
        <v>800</v>
      </c>
      <c r="D673" s="263">
        <v>908</v>
      </c>
      <c r="E673" s="263">
        <v>109</v>
      </c>
      <c r="F673" s="257">
        <f t="shared" si="22"/>
        <v>13.6</v>
      </c>
      <c r="G673" s="257">
        <f t="shared" si="23"/>
        <v>12</v>
      </c>
    </row>
    <row r="674" spans="1:7" s="244" customFormat="1" ht="14.25">
      <c r="A674" s="258" t="s">
        <v>1175</v>
      </c>
      <c r="B674" s="271" t="s">
        <v>1176</v>
      </c>
      <c r="C674" s="260">
        <f>SUM(C675:C677)</f>
        <v>1032</v>
      </c>
      <c r="D674" s="260">
        <v>743</v>
      </c>
      <c r="E674" s="260">
        <v>207</v>
      </c>
      <c r="F674" s="257">
        <f t="shared" si="22"/>
        <v>20.100000000000001</v>
      </c>
      <c r="G674" s="257">
        <f t="shared" si="23"/>
        <v>27.9</v>
      </c>
    </row>
    <row r="675" spans="1:7" s="244" customFormat="1" ht="14.25">
      <c r="A675" s="261" t="s">
        <v>1177</v>
      </c>
      <c r="B675" s="265" t="s">
        <v>1178</v>
      </c>
      <c r="C675" s="263"/>
      <c r="D675" s="263">
        <v>0</v>
      </c>
      <c r="E675" s="263"/>
      <c r="F675" s="257" t="str">
        <f t="shared" si="22"/>
        <v/>
      </c>
      <c r="G675" s="257" t="str">
        <f t="shared" si="23"/>
        <v/>
      </c>
    </row>
    <row r="676" spans="1:7" s="244" customFormat="1" ht="14.25">
      <c r="A676" s="261" t="s">
        <v>1179</v>
      </c>
      <c r="B676" s="265" t="s">
        <v>1180</v>
      </c>
      <c r="C676" s="263">
        <v>600</v>
      </c>
      <c r="D676" s="263">
        <v>173</v>
      </c>
      <c r="E676" s="263">
        <v>207</v>
      </c>
      <c r="F676" s="257">
        <f t="shared" si="22"/>
        <v>34.5</v>
      </c>
      <c r="G676" s="257">
        <f t="shared" si="23"/>
        <v>119.7</v>
      </c>
    </row>
    <row r="677" spans="1:7" s="244" customFormat="1" ht="14.25">
      <c r="A677" s="261" t="s">
        <v>1181</v>
      </c>
      <c r="B677" s="265" t="s">
        <v>1182</v>
      </c>
      <c r="C677" s="263">
        <v>432</v>
      </c>
      <c r="D677" s="263">
        <v>570</v>
      </c>
      <c r="E677" s="263"/>
      <c r="F677" s="257">
        <f t="shared" si="22"/>
        <v>0</v>
      </c>
      <c r="G677" s="257">
        <f t="shared" si="23"/>
        <v>0</v>
      </c>
    </row>
    <row r="678" spans="1:7" s="244" customFormat="1" ht="14.25">
      <c r="A678" s="258" t="s">
        <v>1183</v>
      </c>
      <c r="B678" s="271" t="s">
        <v>1184</v>
      </c>
      <c r="C678" s="260">
        <f>SUM(C679:C689)</f>
        <v>8406</v>
      </c>
      <c r="D678" s="260">
        <v>7464</v>
      </c>
      <c r="E678" s="260">
        <v>5970</v>
      </c>
      <c r="F678" s="257">
        <f t="shared" si="22"/>
        <v>71</v>
      </c>
      <c r="G678" s="257">
        <f t="shared" si="23"/>
        <v>80</v>
      </c>
    </row>
    <row r="679" spans="1:7" s="244" customFormat="1" ht="14.25">
      <c r="A679" s="261" t="s">
        <v>1185</v>
      </c>
      <c r="B679" s="265" t="s">
        <v>1186</v>
      </c>
      <c r="C679" s="263">
        <v>1096</v>
      </c>
      <c r="D679" s="263">
        <v>826</v>
      </c>
      <c r="E679" s="263">
        <v>1436</v>
      </c>
      <c r="F679" s="257">
        <f t="shared" si="22"/>
        <v>131</v>
      </c>
      <c r="G679" s="257">
        <f t="shared" si="23"/>
        <v>173.8</v>
      </c>
    </row>
    <row r="680" spans="1:7" s="244" customFormat="1" ht="14.25">
      <c r="A680" s="261" t="s">
        <v>1187</v>
      </c>
      <c r="B680" s="265" t="s">
        <v>1188</v>
      </c>
      <c r="C680" s="263">
        <v>243</v>
      </c>
      <c r="D680" s="263">
        <v>336</v>
      </c>
      <c r="E680" s="263">
        <v>3521</v>
      </c>
      <c r="F680" s="257">
        <f t="shared" si="22"/>
        <v>1449</v>
      </c>
      <c r="G680" s="257">
        <f t="shared" si="23"/>
        <v>1047.9000000000001</v>
      </c>
    </row>
    <row r="681" spans="1:7" s="244" customFormat="1" ht="14.25">
      <c r="A681" s="261" t="s">
        <v>1189</v>
      </c>
      <c r="B681" s="265" t="s">
        <v>1190</v>
      </c>
      <c r="C681" s="263">
        <v>674</v>
      </c>
      <c r="D681" s="263">
        <v>670</v>
      </c>
      <c r="E681" s="263">
        <v>723</v>
      </c>
      <c r="F681" s="257">
        <f t="shared" si="22"/>
        <v>107.3</v>
      </c>
      <c r="G681" s="257">
        <f t="shared" si="23"/>
        <v>107.9</v>
      </c>
    </row>
    <row r="682" spans="1:7" s="244" customFormat="1" ht="14.25">
      <c r="A682" s="261" t="s">
        <v>1191</v>
      </c>
      <c r="B682" s="265" t="s">
        <v>1192</v>
      </c>
      <c r="C682" s="263"/>
      <c r="D682" s="263">
        <v>0</v>
      </c>
      <c r="E682" s="263"/>
      <c r="F682" s="257" t="str">
        <f t="shared" si="22"/>
        <v/>
      </c>
      <c r="G682" s="257" t="str">
        <f t="shared" si="23"/>
        <v/>
      </c>
    </row>
    <row r="683" spans="1:7" s="244" customFormat="1" ht="14.25">
      <c r="A683" s="261" t="s">
        <v>1193</v>
      </c>
      <c r="B683" s="265" t="s">
        <v>1194</v>
      </c>
      <c r="C683" s="263"/>
      <c r="D683" s="263">
        <v>0</v>
      </c>
      <c r="E683" s="263"/>
      <c r="F683" s="257" t="str">
        <f t="shared" si="22"/>
        <v/>
      </c>
      <c r="G683" s="257" t="str">
        <f t="shared" si="23"/>
        <v/>
      </c>
    </row>
    <row r="684" spans="1:7" s="244" customFormat="1" ht="14.25">
      <c r="A684" s="261" t="s">
        <v>1195</v>
      </c>
      <c r="B684" s="265" t="s">
        <v>1196</v>
      </c>
      <c r="C684" s="263"/>
      <c r="D684" s="263">
        <v>0</v>
      </c>
      <c r="E684" s="263"/>
      <c r="F684" s="257" t="str">
        <f t="shared" si="22"/>
        <v/>
      </c>
      <c r="G684" s="257" t="str">
        <f t="shared" si="23"/>
        <v/>
      </c>
    </row>
    <row r="685" spans="1:7" s="244" customFormat="1" ht="14.25">
      <c r="A685" s="261" t="s">
        <v>1197</v>
      </c>
      <c r="B685" s="265" t="s">
        <v>1198</v>
      </c>
      <c r="C685" s="263"/>
      <c r="D685" s="263">
        <v>0</v>
      </c>
      <c r="E685" s="263"/>
      <c r="F685" s="257" t="str">
        <f t="shared" si="22"/>
        <v/>
      </c>
      <c r="G685" s="257" t="str">
        <f t="shared" si="23"/>
        <v/>
      </c>
    </row>
    <row r="686" spans="1:7" s="244" customFormat="1" ht="14.25">
      <c r="A686" s="261" t="s">
        <v>1199</v>
      </c>
      <c r="B686" s="265" t="s">
        <v>1200</v>
      </c>
      <c r="C686" s="263">
        <v>3463</v>
      </c>
      <c r="D686" s="263">
        <v>4349</v>
      </c>
      <c r="E686" s="263">
        <v>290</v>
      </c>
      <c r="F686" s="257">
        <f t="shared" si="22"/>
        <v>8.4</v>
      </c>
      <c r="G686" s="257">
        <f t="shared" si="23"/>
        <v>6.7</v>
      </c>
    </row>
    <row r="687" spans="1:7" s="244" customFormat="1" ht="14.25">
      <c r="A687" s="261" t="s">
        <v>1201</v>
      </c>
      <c r="B687" s="265" t="s">
        <v>1202</v>
      </c>
      <c r="C687" s="263"/>
      <c r="D687" s="263">
        <v>338</v>
      </c>
      <c r="E687" s="263"/>
      <c r="F687" s="257" t="str">
        <f t="shared" si="22"/>
        <v/>
      </c>
      <c r="G687" s="257">
        <f t="shared" si="23"/>
        <v>0</v>
      </c>
    </row>
    <row r="688" spans="1:7" s="244" customFormat="1" ht="14.25">
      <c r="A688" s="261" t="s">
        <v>1203</v>
      </c>
      <c r="B688" s="265" t="s">
        <v>1204</v>
      </c>
      <c r="C688" s="263">
        <v>2230</v>
      </c>
      <c r="D688" s="263">
        <v>559</v>
      </c>
      <c r="E688" s="263"/>
      <c r="F688" s="257">
        <f t="shared" si="22"/>
        <v>0</v>
      </c>
      <c r="G688" s="257">
        <f t="shared" si="23"/>
        <v>0</v>
      </c>
    </row>
    <row r="689" spans="1:7" s="244" customFormat="1" ht="14.25">
      <c r="A689" s="261" t="s">
        <v>1205</v>
      </c>
      <c r="B689" s="265" t="s">
        <v>1206</v>
      </c>
      <c r="C689" s="263">
        <v>700</v>
      </c>
      <c r="D689" s="263">
        <v>386</v>
      </c>
      <c r="E689" s="263"/>
      <c r="F689" s="257">
        <f t="shared" si="22"/>
        <v>0</v>
      </c>
      <c r="G689" s="257">
        <f t="shared" si="23"/>
        <v>0</v>
      </c>
    </row>
    <row r="690" spans="1:7" s="244" customFormat="1" ht="14.25">
      <c r="A690" s="258" t="s">
        <v>1207</v>
      </c>
      <c r="B690" s="271" t="s">
        <v>1208</v>
      </c>
      <c r="C690" s="260">
        <f>SUM(C691:C692)</f>
        <v>15</v>
      </c>
      <c r="D690" s="260">
        <v>218</v>
      </c>
      <c r="E690" s="260"/>
      <c r="F690" s="257">
        <f t="shared" si="22"/>
        <v>0</v>
      </c>
      <c r="G690" s="257">
        <f t="shared" si="23"/>
        <v>0</v>
      </c>
    </row>
    <row r="691" spans="1:7" s="244" customFormat="1" ht="14.25">
      <c r="A691" s="261" t="s">
        <v>1209</v>
      </c>
      <c r="B691" s="265" t="s">
        <v>1210</v>
      </c>
      <c r="C691" s="263"/>
      <c r="D691" s="263">
        <v>145</v>
      </c>
      <c r="E691" s="263"/>
      <c r="F691" s="257" t="str">
        <f t="shared" si="22"/>
        <v/>
      </c>
      <c r="G691" s="257">
        <f t="shared" si="23"/>
        <v>0</v>
      </c>
    </row>
    <row r="692" spans="1:7" s="244" customFormat="1" ht="14.25">
      <c r="A692" s="261" t="s">
        <v>1211</v>
      </c>
      <c r="B692" s="265" t="s">
        <v>1212</v>
      </c>
      <c r="C692" s="263">
        <v>15</v>
      </c>
      <c r="D692" s="263">
        <v>73</v>
      </c>
      <c r="E692" s="263"/>
      <c r="F692" s="257">
        <f t="shared" si="22"/>
        <v>0</v>
      </c>
      <c r="G692" s="257">
        <f t="shared" si="23"/>
        <v>0</v>
      </c>
    </row>
    <row r="693" spans="1:7" s="244" customFormat="1" ht="14.25">
      <c r="A693" s="258" t="s">
        <v>1213</v>
      </c>
      <c r="B693" s="271" t="s">
        <v>1214</v>
      </c>
      <c r="C693" s="260">
        <f>SUM(C694:C696)</f>
        <v>1278</v>
      </c>
      <c r="D693" s="260">
        <v>1316</v>
      </c>
      <c r="E693" s="260">
        <v>284</v>
      </c>
      <c r="F693" s="257">
        <f t="shared" si="22"/>
        <v>22.2</v>
      </c>
      <c r="G693" s="257">
        <f t="shared" si="23"/>
        <v>21.6</v>
      </c>
    </row>
    <row r="694" spans="1:7" s="244" customFormat="1" ht="14.25">
      <c r="A694" s="261" t="s">
        <v>1215</v>
      </c>
      <c r="B694" s="265" t="s">
        <v>1216</v>
      </c>
      <c r="C694" s="263">
        <v>705</v>
      </c>
      <c r="D694" s="263">
        <v>245</v>
      </c>
      <c r="E694" s="263">
        <v>284</v>
      </c>
      <c r="F694" s="257">
        <f t="shared" si="22"/>
        <v>40.299999999999997</v>
      </c>
      <c r="G694" s="257">
        <f t="shared" si="23"/>
        <v>115.9</v>
      </c>
    </row>
    <row r="695" spans="1:7" s="244" customFormat="1" ht="14.25">
      <c r="A695" s="261" t="s">
        <v>1217</v>
      </c>
      <c r="B695" s="265" t="s">
        <v>1218</v>
      </c>
      <c r="C695" s="263"/>
      <c r="D695" s="263">
        <v>992</v>
      </c>
      <c r="E695" s="263"/>
      <c r="F695" s="257" t="str">
        <f t="shared" si="22"/>
        <v/>
      </c>
      <c r="G695" s="257">
        <f t="shared" si="23"/>
        <v>0</v>
      </c>
    </row>
    <row r="696" spans="1:7" s="244" customFormat="1" ht="14.25">
      <c r="A696" s="261" t="s">
        <v>1219</v>
      </c>
      <c r="B696" s="265" t="s">
        <v>1220</v>
      </c>
      <c r="C696" s="263">
        <v>573</v>
      </c>
      <c r="D696" s="263">
        <v>79</v>
      </c>
      <c r="E696" s="263"/>
      <c r="F696" s="257">
        <f t="shared" si="22"/>
        <v>0</v>
      </c>
      <c r="G696" s="257">
        <f t="shared" si="23"/>
        <v>0</v>
      </c>
    </row>
    <row r="697" spans="1:7" s="244" customFormat="1" ht="14.25">
      <c r="A697" s="258" t="s">
        <v>1221</v>
      </c>
      <c r="B697" s="271" t="s">
        <v>1222</v>
      </c>
      <c r="C697" s="260">
        <f>SUM(C698:C701)</f>
        <v>4740</v>
      </c>
      <c r="D697" s="260">
        <v>5520</v>
      </c>
      <c r="E697" s="260"/>
      <c r="F697" s="257">
        <f t="shared" si="22"/>
        <v>0</v>
      </c>
      <c r="G697" s="257">
        <f t="shared" si="23"/>
        <v>0</v>
      </c>
    </row>
    <row r="698" spans="1:7" s="244" customFormat="1" ht="14.25">
      <c r="A698" s="261" t="s">
        <v>1223</v>
      </c>
      <c r="B698" s="265" t="s">
        <v>1224</v>
      </c>
      <c r="C698" s="263">
        <v>1880</v>
      </c>
      <c r="D698" s="263">
        <v>1710</v>
      </c>
      <c r="E698" s="263"/>
      <c r="F698" s="257">
        <f t="shared" si="22"/>
        <v>0</v>
      </c>
      <c r="G698" s="257">
        <f t="shared" si="23"/>
        <v>0</v>
      </c>
    </row>
    <row r="699" spans="1:7" s="244" customFormat="1" ht="14.25">
      <c r="A699" s="261" t="s">
        <v>1225</v>
      </c>
      <c r="B699" s="265" t="s">
        <v>1226</v>
      </c>
      <c r="C699" s="263">
        <v>2860</v>
      </c>
      <c r="D699" s="263">
        <v>2840</v>
      </c>
      <c r="E699" s="263"/>
      <c r="F699" s="257">
        <f t="shared" si="22"/>
        <v>0</v>
      </c>
      <c r="G699" s="257">
        <f t="shared" si="23"/>
        <v>0</v>
      </c>
    </row>
    <row r="700" spans="1:7" s="244" customFormat="1" ht="14.25">
      <c r="A700" s="261" t="s">
        <v>1227</v>
      </c>
      <c r="B700" s="265" t="s">
        <v>1228</v>
      </c>
      <c r="C700" s="263"/>
      <c r="D700" s="263">
        <v>0</v>
      </c>
      <c r="E700" s="263"/>
      <c r="F700" s="257" t="str">
        <f t="shared" si="22"/>
        <v/>
      </c>
      <c r="G700" s="257" t="str">
        <f t="shared" si="23"/>
        <v/>
      </c>
    </row>
    <row r="701" spans="1:7" s="244" customFormat="1" ht="14.25">
      <c r="A701" s="261" t="s">
        <v>1229</v>
      </c>
      <c r="B701" s="265" t="s">
        <v>1230</v>
      </c>
      <c r="C701" s="263"/>
      <c r="D701" s="263">
        <v>970</v>
      </c>
      <c r="E701" s="263"/>
      <c r="F701" s="257" t="str">
        <f t="shared" si="22"/>
        <v/>
      </c>
      <c r="G701" s="257">
        <f t="shared" si="23"/>
        <v>0</v>
      </c>
    </row>
    <row r="702" spans="1:7" s="244" customFormat="1" ht="14.25">
      <c r="A702" s="258" t="s">
        <v>1231</v>
      </c>
      <c r="B702" s="271" t="s">
        <v>1232</v>
      </c>
      <c r="C702" s="260">
        <f>SUM(C703:C705)</f>
        <v>3121</v>
      </c>
      <c r="D702" s="260">
        <v>2745</v>
      </c>
      <c r="E702" s="260"/>
      <c r="F702" s="257">
        <f t="shared" si="22"/>
        <v>0</v>
      </c>
      <c r="G702" s="257">
        <f t="shared" si="23"/>
        <v>0</v>
      </c>
    </row>
    <row r="703" spans="1:7" s="244" customFormat="1" ht="14.25">
      <c r="A703" s="261" t="s">
        <v>1233</v>
      </c>
      <c r="B703" s="265" t="s">
        <v>1234</v>
      </c>
      <c r="C703" s="263"/>
      <c r="D703" s="263">
        <v>0</v>
      </c>
      <c r="E703" s="263"/>
      <c r="F703" s="257" t="str">
        <f t="shared" si="22"/>
        <v/>
      </c>
      <c r="G703" s="257" t="str">
        <f t="shared" si="23"/>
        <v/>
      </c>
    </row>
    <row r="704" spans="1:7" s="244" customFormat="1" ht="14.25">
      <c r="A704" s="261" t="s">
        <v>1235</v>
      </c>
      <c r="B704" s="265" t="s">
        <v>1236</v>
      </c>
      <c r="C704" s="263">
        <v>2760</v>
      </c>
      <c r="D704" s="263">
        <v>2745</v>
      </c>
      <c r="E704" s="263"/>
      <c r="F704" s="257">
        <f t="shared" si="22"/>
        <v>0</v>
      </c>
      <c r="G704" s="257">
        <f t="shared" si="23"/>
        <v>0</v>
      </c>
    </row>
    <row r="705" spans="1:7" s="244" customFormat="1" ht="14.25">
      <c r="A705" s="261" t="s">
        <v>1237</v>
      </c>
      <c r="B705" s="265" t="s">
        <v>1238</v>
      </c>
      <c r="C705" s="263">
        <v>361</v>
      </c>
      <c r="D705" s="263">
        <v>0</v>
      </c>
      <c r="E705" s="263"/>
      <c r="F705" s="257">
        <f t="shared" si="22"/>
        <v>0</v>
      </c>
      <c r="G705" s="257" t="str">
        <f t="shared" si="23"/>
        <v/>
      </c>
    </row>
    <row r="706" spans="1:7" s="244" customFormat="1" ht="14.25">
      <c r="A706" s="258" t="s">
        <v>1239</v>
      </c>
      <c r="B706" s="271" t="s">
        <v>1240</v>
      </c>
      <c r="C706" s="260">
        <f>SUM(C707:C709)</f>
        <v>2100</v>
      </c>
      <c r="D706" s="260">
        <v>3411</v>
      </c>
      <c r="E706" s="260">
        <v>2430</v>
      </c>
      <c r="F706" s="257">
        <f t="shared" si="22"/>
        <v>115.7</v>
      </c>
      <c r="G706" s="257">
        <f t="shared" si="23"/>
        <v>71.2</v>
      </c>
    </row>
    <row r="707" spans="1:7" s="244" customFormat="1" ht="14.25">
      <c r="A707" s="261" t="s">
        <v>1241</v>
      </c>
      <c r="B707" s="265" t="s">
        <v>1242</v>
      </c>
      <c r="C707" s="263">
        <v>2100</v>
      </c>
      <c r="D707" s="263">
        <v>3411</v>
      </c>
      <c r="E707" s="263">
        <v>2430</v>
      </c>
      <c r="F707" s="257">
        <f t="shared" si="22"/>
        <v>115.7</v>
      </c>
      <c r="G707" s="257">
        <f t="shared" si="23"/>
        <v>71.2</v>
      </c>
    </row>
    <row r="708" spans="1:7" s="244" customFormat="1" ht="14.25">
      <c r="A708" s="261" t="s">
        <v>1243</v>
      </c>
      <c r="B708" s="265" t="s">
        <v>1244</v>
      </c>
      <c r="C708" s="263"/>
      <c r="D708" s="263">
        <v>0</v>
      </c>
      <c r="E708" s="263"/>
      <c r="F708" s="257" t="str">
        <f t="shared" si="22"/>
        <v/>
      </c>
      <c r="G708" s="257" t="str">
        <f t="shared" si="23"/>
        <v/>
      </c>
    </row>
    <row r="709" spans="1:7" s="244" customFormat="1" ht="14.25">
      <c r="A709" s="261" t="s">
        <v>1245</v>
      </c>
      <c r="B709" s="265" t="s">
        <v>1246</v>
      </c>
      <c r="C709" s="263"/>
      <c r="D709" s="263">
        <v>0</v>
      </c>
      <c r="E709" s="263"/>
      <c r="F709" s="257" t="str">
        <f t="shared" si="22"/>
        <v/>
      </c>
      <c r="G709" s="257" t="str">
        <f t="shared" si="23"/>
        <v/>
      </c>
    </row>
    <row r="710" spans="1:7" s="244" customFormat="1" ht="14.25">
      <c r="A710" s="258" t="s">
        <v>1247</v>
      </c>
      <c r="B710" s="271" t="s">
        <v>1248</v>
      </c>
      <c r="C710" s="260">
        <f>SUM(C711:C712)</f>
        <v>86</v>
      </c>
      <c r="D710" s="260">
        <v>161</v>
      </c>
      <c r="E710" s="260">
        <v>84</v>
      </c>
      <c r="F710" s="257">
        <f t="shared" si="22"/>
        <v>97.7</v>
      </c>
      <c r="G710" s="257">
        <f t="shared" si="23"/>
        <v>52.2</v>
      </c>
    </row>
    <row r="711" spans="1:7" s="244" customFormat="1" ht="14.25">
      <c r="A711" s="261" t="s">
        <v>1249</v>
      </c>
      <c r="B711" s="265" t="s">
        <v>1250</v>
      </c>
      <c r="C711" s="263">
        <v>86</v>
      </c>
      <c r="D711" s="263">
        <v>161</v>
      </c>
      <c r="E711" s="263">
        <v>84</v>
      </c>
      <c r="F711" s="257">
        <f t="shared" si="22"/>
        <v>97.7</v>
      </c>
      <c r="G711" s="257">
        <f t="shared" si="23"/>
        <v>52.2</v>
      </c>
    </row>
    <row r="712" spans="1:7" s="244" customFormat="1" ht="14.25">
      <c r="A712" s="261" t="s">
        <v>1251</v>
      </c>
      <c r="B712" s="265" t="s">
        <v>1252</v>
      </c>
      <c r="C712" s="263"/>
      <c r="D712" s="263">
        <v>0</v>
      </c>
      <c r="E712" s="263"/>
      <c r="F712" s="257" t="str">
        <f t="shared" si="22"/>
        <v/>
      </c>
      <c r="G712" s="257" t="str">
        <f t="shared" si="23"/>
        <v/>
      </c>
    </row>
    <row r="713" spans="1:7" s="244" customFormat="1" ht="14.25">
      <c r="A713" s="258" t="s">
        <v>1253</v>
      </c>
      <c r="B713" s="271" t="s">
        <v>1254</v>
      </c>
      <c r="C713" s="260">
        <f>SUM(C714:C721)</f>
        <v>737</v>
      </c>
      <c r="D713" s="260">
        <v>726</v>
      </c>
      <c r="E713" s="260">
        <v>6835</v>
      </c>
      <c r="F713" s="257">
        <f t="shared" si="22"/>
        <v>927.4</v>
      </c>
      <c r="G713" s="257">
        <f t="shared" si="23"/>
        <v>941.5</v>
      </c>
    </row>
    <row r="714" spans="1:7" s="244" customFormat="1" ht="14.25">
      <c r="A714" s="261" t="s">
        <v>1255</v>
      </c>
      <c r="B714" s="265" t="s">
        <v>33</v>
      </c>
      <c r="C714" s="263">
        <v>361</v>
      </c>
      <c r="D714" s="263">
        <v>393</v>
      </c>
      <c r="E714" s="263">
        <v>6121</v>
      </c>
      <c r="F714" s="257">
        <f t="shared" si="22"/>
        <v>1695.6</v>
      </c>
      <c r="G714" s="257">
        <f t="shared" si="23"/>
        <v>1557.5</v>
      </c>
    </row>
    <row r="715" spans="1:7" s="244" customFormat="1" ht="14.25">
      <c r="A715" s="261" t="s">
        <v>1256</v>
      </c>
      <c r="B715" s="265" t="s">
        <v>35</v>
      </c>
      <c r="C715" s="263">
        <v>176</v>
      </c>
      <c r="D715" s="263">
        <v>0</v>
      </c>
      <c r="E715" s="263"/>
      <c r="F715" s="257">
        <f t="shared" si="22"/>
        <v>0</v>
      </c>
      <c r="G715" s="257" t="str">
        <f t="shared" si="23"/>
        <v/>
      </c>
    </row>
    <row r="716" spans="1:7" s="244" customFormat="1" ht="14.25">
      <c r="A716" s="261" t="s">
        <v>1257</v>
      </c>
      <c r="B716" s="265" t="s">
        <v>37</v>
      </c>
      <c r="C716" s="263"/>
      <c r="D716" s="263">
        <v>0</v>
      </c>
      <c r="E716" s="263"/>
      <c r="F716" s="257" t="str">
        <f t="shared" ref="F716:F779" si="24">IF(C716=0,"",ROUND(E716/C716*100,1))</f>
        <v/>
      </c>
      <c r="G716" s="257" t="str">
        <f t="shared" ref="G716:G779" si="25">IF(D716=0,"",ROUND(E716/D716*100,1))</f>
        <v/>
      </c>
    </row>
    <row r="717" spans="1:7" s="244" customFormat="1" ht="14.25">
      <c r="A717" s="261" t="s">
        <v>1258</v>
      </c>
      <c r="B717" s="265" t="s">
        <v>134</v>
      </c>
      <c r="C717" s="263"/>
      <c r="D717" s="263">
        <v>0</v>
      </c>
      <c r="E717" s="263"/>
      <c r="F717" s="257" t="str">
        <f t="shared" si="24"/>
        <v/>
      </c>
      <c r="G717" s="257" t="str">
        <f t="shared" si="25"/>
        <v/>
      </c>
    </row>
    <row r="718" spans="1:7" s="244" customFormat="1" ht="14.25">
      <c r="A718" s="261" t="s">
        <v>1259</v>
      </c>
      <c r="B718" s="265" t="s">
        <v>1260</v>
      </c>
      <c r="C718" s="263"/>
      <c r="D718" s="263">
        <v>0</v>
      </c>
      <c r="E718" s="263"/>
      <c r="F718" s="257" t="str">
        <f t="shared" si="24"/>
        <v/>
      </c>
      <c r="G718" s="257" t="str">
        <f t="shared" si="25"/>
        <v/>
      </c>
    </row>
    <row r="719" spans="1:7" s="244" customFormat="1" ht="14.25">
      <c r="A719" s="261" t="s">
        <v>1261</v>
      </c>
      <c r="B719" s="265" t="s">
        <v>1262</v>
      </c>
      <c r="C719" s="263"/>
      <c r="D719" s="263">
        <v>0</v>
      </c>
      <c r="E719" s="263"/>
      <c r="F719" s="257" t="str">
        <f t="shared" si="24"/>
        <v/>
      </c>
      <c r="G719" s="257" t="str">
        <f t="shared" si="25"/>
        <v/>
      </c>
    </row>
    <row r="720" spans="1:7" s="244" customFormat="1" ht="14.25">
      <c r="A720" s="261" t="s">
        <v>1263</v>
      </c>
      <c r="B720" s="265" t="s">
        <v>51</v>
      </c>
      <c r="C720" s="263"/>
      <c r="D720" s="263">
        <v>0</v>
      </c>
      <c r="E720" s="263"/>
      <c r="F720" s="257" t="str">
        <f t="shared" si="24"/>
        <v/>
      </c>
      <c r="G720" s="257" t="str">
        <f t="shared" si="25"/>
        <v/>
      </c>
    </row>
    <row r="721" spans="1:7" s="244" customFormat="1" ht="14.25">
      <c r="A721" s="261" t="s">
        <v>1264</v>
      </c>
      <c r="B721" s="265" t="s">
        <v>1265</v>
      </c>
      <c r="C721" s="263">
        <v>200</v>
      </c>
      <c r="D721" s="263">
        <v>333</v>
      </c>
      <c r="E721" s="263">
        <v>714</v>
      </c>
      <c r="F721" s="257">
        <f t="shared" si="24"/>
        <v>357</v>
      </c>
      <c r="G721" s="257">
        <f t="shared" si="25"/>
        <v>214.4</v>
      </c>
    </row>
    <row r="722" spans="1:7" s="244" customFormat="1" ht="14.25">
      <c r="A722" s="258" t="s">
        <v>1266</v>
      </c>
      <c r="B722" s="271" t="s">
        <v>1267</v>
      </c>
      <c r="C722" s="260">
        <f>SUM(C723)</f>
        <v>0</v>
      </c>
      <c r="D722" s="260">
        <v>0</v>
      </c>
      <c r="E722" s="260"/>
      <c r="F722" s="257" t="str">
        <f t="shared" si="24"/>
        <v/>
      </c>
      <c r="G722" s="257" t="str">
        <f t="shared" si="25"/>
        <v/>
      </c>
    </row>
    <row r="723" spans="1:7" s="244" customFormat="1" ht="14.25">
      <c r="A723" s="261" t="s">
        <v>1268</v>
      </c>
      <c r="B723" s="265" t="s">
        <v>1269</v>
      </c>
      <c r="C723" s="263"/>
      <c r="D723" s="263">
        <v>0</v>
      </c>
      <c r="E723" s="263"/>
      <c r="F723" s="257" t="str">
        <f t="shared" si="24"/>
        <v/>
      </c>
      <c r="G723" s="257" t="str">
        <f t="shared" si="25"/>
        <v/>
      </c>
    </row>
    <row r="724" spans="1:7" s="244" customFormat="1" ht="14.25">
      <c r="A724" s="258" t="s">
        <v>1270</v>
      </c>
      <c r="B724" s="286" t="s">
        <v>1271</v>
      </c>
      <c r="C724" s="260">
        <f>SUM(C725)</f>
        <v>400</v>
      </c>
      <c r="D724" s="260">
        <v>98</v>
      </c>
      <c r="E724" s="260"/>
      <c r="F724" s="257">
        <f t="shared" si="24"/>
        <v>0</v>
      </c>
      <c r="G724" s="257">
        <f t="shared" si="25"/>
        <v>0</v>
      </c>
    </row>
    <row r="725" spans="1:7" s="244" customFormat="1" ht="14.25">
      <c r="A725" s="261" t="s">
        <v>1272</v>
      </c>
      <c r="B725" s="287" t="s">
        <v>1273</v>
      </c>
      <c r="C725" s="263">
        <v>400</v>
      </c>
      <c r="D725" s="263">
        <v>98</v>
      </c>
      <c r="E725" s="263"/>
      <c r="F725" s="257">
        <f t="shared" si="24"/>
        <v>0</v>
      </c>
      <c r="G725" s="257">
        <f t="shared" si="25"/>
        <v>0</v>
      </c>
    </row>
    <row r="726" spans="1:7" s="244" customFormat="1" ht="14.25">
      <c r="A726" s="255" t="s">
        <v>1274</v>
      </c>
      <c r="B726" s="288" t="s">
        <v>1275</v>
      </c>
      <c r="C726" s="283">
        <f>SUM(C727,C737,C741,C750,C757,C764,C770,C773,C776,C777,C778,C784,C785,C786,C797)</f>
        <v>3714</v>
      </c>
      <c r="D726" s="283">
        <v>3949</v>
      </c>
      <c r="E726" s="283">
        <f>E727+E737+E741+E750+E757+E764+E770+E773+E776+E777+E778+E784+E785+E786+E797</f>
        <v>2275</v>
      </c>
      <c r="F726" s="257">
        <f t="shared" si="24"/>
        <v>61.3</v>
      </c>
      <c r="G726" s="257">
        <f t="shared" si="25"/>
        <v>57.6</v>
      </c>
    </row>
    <row r="727" spans="1:7" s="244" customFormat="1" ht="14.25">
      <c r="A727" s="258" t="s">
        <v>1276</v>
      </c>
      <c r="B727" s="286" t="s">
        <v>1277</v>
      </c>
      <c r="C727" s="260">
        <f>SUM(C728:C736)</f>
        <v>536</v>
      </c>
      <c r="D727" s="260">
        <v>379</v>
      </c>
      <c r="E727" s="260">
        <v>68</v>
      </c>
      <c r="F727" s="257">
        <f t="shared" si="24"/>
        <v>12.7</v>
      </c>
      <c r="G727" s="257">
        <f t="shared" si="25"/>
        <v>17.899999999999999</v>
      </c>
    </row>
    <row r="728" spans="1:7" s="244" customFormat="1" ht="14.25">
      <c r="A728" s="261" t="s">
        <v>1278</v>
      </c>
      <c r="B728" s="287" t="s">
        <v>33</v>
      </c>
      <c r="C728" s="263">
        <v>264</v>
      </c>
      <c r="D728" s="263">
        <v>15</v>
      </c>
      <c r="E728" s="263">
        <v>68</v>
      </c>
      <c r="F728" s="257">
        <f t="shared" si="24"/>
        <v>25.8</v>
      </c>
      <c r="G728" s="257">
        <f t="shared" si="25"/>
        <v>453.3</v>
      </c>
    </row>
    <row r="729" spans="1:7" s="244" customFormat="1" ht="14.25">
      <c r="A729" s="261" t="s">
        <v>1279</v>
      </c>
      <c r="B729" s="287" t="s">
        <v>35</v>
      </c>
      <c r="C729" s="263">
        <v>131</v>
      </c>
      <c r="D729" s="263">
        <v>0</v>
      </c>
      <c r="E729" s="263"/>
      <c r="F729" s="257">
        <f t="shared" si="24"/>
        <v>0</v>
      </c>
      <c r="G729" s="257" t="str">
        <f t="shared" si="25"/>
        <v/>
      </c>
    </row>
    <row r="730" spans="1:7" s="244" customFormat="1" ht="14.25">
      <c r="A730" s="261" t="s">
        <v>1280</v>
      </c>
      <c r="B730" s="287" t="s">
        <v>37</v>
      </c>
      <c r="C730" s="263"/>
      <c r="D730" s="263">
        <v>0</v>
      </c>
      <c r="E730" s="263"/>
      <c r="F730" s="257" t="str">
        <f t="shared" si="24"/>
        <v/>
      </c>
      <c r="G730" s="257" t="str">
        <f t="shared" si="25"/>
        <v/>
      </c>
    </row>
    <row r="731" spans="1:7" s="244" customFormat="1" ht="14.25">
      <c r="A731" s="261" t="s">
        <v>1281</v>
      </c>
      <c r="B731" s="287" t="s">
        <v>1282</v>
      </c>
      <c r="C731" s="263"/>
      <c r="D731" s="263">
        <v>0</v>
      </c>
      <c r="E731" s="263"/>
      <c r="F731" s="257" t="str">
        <f t="shared" si="24"/>
        <v/>
      </c>
      <c r="G731" s="257" t="str">
        <f t="shared" si="25"/>
        <v/>
      </c>
    </row>
    <row r="732" spans="1:7" s="244" customFormat="1" ht="14.25">
      <c r="A732" s="261" t="s">
        <v>1283</v>
      </c>
      <c r="B732" s="287" t="s">
        <v>1284</v>
      </c>
      <c r="C732" s="263"/>
      <c r="D732" s="263">
        <v>0</v>
      </c>
      <c r="E732" s="263"/>
      <c r="F732" s="257" t="str">
        <f t="shared" si="24"/>
        <v/>
      </c>
      <c r="G732" s="257" t="str">
        <f t="shared" si="25"/>
        <v/>
      </c>
    </row>
    <row r="733" spans="1:7" s="244" customFormat="1" ht="14.25">
      <c r="A733" s="261" t="s">
        <v>1285</v>
      </c>
      <c r="B733" s="287" t="s">
        <v>1286</v>
      </c>
      <c r="C733" s="263"/>
      <c r="D733" s="263">
        <v>0</v>
      </c>
      <c r="E733" s="263"/>
      <c r="F733" s="257" t="str">
        <f t="shared" si="24"/>
        <v/>
      </c>
      <c r="G733" s="257" t="str">
        <f t="shared" si="25"/>
        <v/>
      </c>
    </row>
    <row r="734" spans="1:7" s="244" customFormat="1" ht="14.25">
      <c r="A734" s="261" t="s">
        <v>1287</v>
      </c>
      <c r="B734" s="287" t="s">
        <v>1288</v>
      </c>
      <c r="C734" s="263"/>
      <c r="D734" s="263">
        <v>0</v>
      </c>
      <c r="E734" s="263"/>
      <c r="F734" s="257" t="str">
        <f t="shared" si="24"/>
        <v/>
      </c>
      <c r="G734" s="257" t="str">
        <f t="shared" si="25"/>
        <v/>
      </c>
    </row>
    <row r="735" spans="1:7" s="244" customFormat="1" ht="14.25">
      <c r="A735" s="261" t="s">
        <v>1289</v>
      </c>
      <c r="B735" s="287" t="s">
        <v>1290</v>
      </c>
      <c r="C735" s="263"/>
      <c r="D735" s="263">
        <v>0</v>
      </c>
      <c r="E735" s="263"/>
      <c r="F735" s="257" t="str">
        <f t="shared" si="24"/>
        <v/>
      </c>
      <c r="G735" s="257" t="str">
        <f t="shared" si="25"/>
        <v/>
      </c>
    </row>
    <row r="736" spans="1:7" s="244" customFormat="1" ht="14.25">
      <c r="A736" s="261" t="s">
        <v>1291</v>
      </c>
      <c r="B736" s="287" t="s">
        <v>1292</v>
      </c>
      <c r="C736" s="263">
        <v>141</v>
      </c>
      <c r="D736" s="263">
        <v>364</v>
      </c>
      <c r="E736" s="263"/>
      <c r="F736" s="257">
        <f t="shared" si="24"/>
        <v>0</v>
      </c>
      <c r="G736" s="257">
        <f t="shared" si="25"/>
        <v>0</v>
      </c>
    </row>
    <row r="737" spans="1:7" s="244" customFormat="1" ht="14.25">
      <c r="A737" s="258" t="s">
        <v>1293</v>
      </c>
      <c r="B737" s="286" t="s">
        <v>1294</v>
      </c>
      <c r="C737" s="260">
        <f>SUM(C738:C740)</f>
        <v>0</v>
      </c>
      <c r="D737" s="260">
        <v>135</v>
      </c>
      <c r="E737" s="260"/>
      <c r="F737" s="257" t="str">
        <f t="shared" si="24"/>
        <v/>
      </c>
      <c r="G737" s="257">
        <f t="shared" si="25"/>
        <v>0</v>
      </c>
    </row>
    <row r="738" spans="1:7" s="244" customFormat="1" ht="14.25">
      <c r="A738" s="261" t="s">
        <v>1295</v>
      </c>
      <c r="B738" s="287" t="s">
        <v>1296</v>
      </c>
      <c r="C738" s="263"/>
      <c r="D738" s="263">
        <v>0</v>
      </c>
      <c r="E738" s="263"/>
      <c r="F738" s="257" t="str">
        <f t="shared" si="24"/>
        <v/>
      </c>
      <c r="G738" s="257" t="str">
        <f t="shared" si="25"/>
        <v/>
      </c>
    </row>
    <row r="739" spans="1:7" s="244" customFormat="1" ht="14.25">
      <c r="A739" s="261" t="s">
        <v>1297</v>
      </c>
      <c r="B739" s="287" t="s">
        <v>1298</v>
      </c>
      <c r="C739" s="263"/>
      <c r="D739" s="263">
        <v>0</v>
      </c>
      <c r="E739" s="263"/>
      <c r="F739" s="257" t="str">
        <f t="shared" si="24"/>
        <v/>
      </c>
      <c r="G739" s="257" t="str">
        <f t="shared" si="25"/>
        <v/>
      </c>
    </row>
    <row r="740" spans="1:7" s="244" customFormat="1" ht="14.25">
      <c r="A740" s="261" t="s">
        <v>1299</v>
      </c>
      <c r="B740" s="287" t="s">
        <v>1300</v>
      </c>
      <c r="C740" s="263"/>
      <c r="D740" s="263">
        <v>135</v>
      </c>
      <c r="E740" s="263"/>
      <c r="F740" s="257" t="str">
        <f t="shared" si="24"/>
        <v/>
      </c>
      <c r="G740" s="257">
        <f t="shared" si="25"/>
        <v>0</v>
      </c>
    </row>
    <row r="741" spans="1:7" s="244" customFormat="1" ht="14.25">
      <c r="A741" s="258" t="s">
        <v>1301</v>
      </c>
      <c r="B741" s="286" t="s">
        <v>1302</v>
      </c>
      <c r="C741" s="260">
        <f>SUM(C742:C749)</f>
        <v>642</v>
      </c>
      <c r="D741" s="260">
        <v>1966</v>
      </c>
      <c r="E741" s="260">
        <v>954</v>
      </c>
      <c r="F741" s="257">
        <f t="shared" si="24"/>
        <v>148.6</v>
      </c>
      <c r="G741" s="257">
        <f t="shared" si="25"/>
        <v>48.5</v>
      </c>
    </row>
    <row r="742" spans="1:7" s="244" customFormat="1" ht="14.25">
      <c r="A742" s="261" t="s">
        <v>1303</v>
      </c>
      <c r="B742" s="287" t="s">
        <v>1304</v>
      </c>
      <c r="C742" s="263">
        <v>112</v>
      </c>
      <c r="D742" s="263">
        <v>1054</v>
      </c>
      <c r="E742" s="263">
        <v>785</v>
      </c>
      <c r="F742" s="257">
        <f t="shared" si="24"/>
        <v>700.9</v>
      </c>
      <c r="G742" s="257">
        <f t="shared" si="25"/>
        <v>74.5</v>
      </c>
    </row>
    <row r="743" spans="1:7" s="244" customFormat="1" ht="14.25">
      <c r="A743" s="261" t="s">
        <v>1305</v>
      </c>
      <c r="B743" s="287" t="s">
        <v>1306</v>
      </c>
      <c r="C743" s="263">
        <v>530</v>
      </c>
      <c r="D743" s="263">
        <v>382</v>
      </c>
      <c r="E743" s="263">
        <v>169</v>
      </c>
      <c r="F743" s="257">
        <f t="shared" si="24"/>
        <v>31.9</v>
      </c>
      <c r="G743" s="257">
        <f t="shared" si="25"/>
        <v>44.2</v>
      </c>
    </row>
    <row r="744" spans="1:7" s="244" customFormat="1" ht="14.25">
      <c r="A744" s="261" t="s">
        <v>1307</v>
      </c>
      <c r="B744" s="287" t="s">
        <v>1308</v>
      </c>
      <c r="C744" s="263"/>
      <c r="D744" s="263">
        <v>0</v>
      </c>
      <c r="E744" s="263"/>
      <c r="F744" s="257" t="str">
        <f t="shared" si="24"/>
        <v/>
      </c>
      <c r="G744" s="257" t="str">
        <f t="shared" si="25"/>
        <v/>
      </c>
    </row>
    <row r="745" spans="1:7" s="244" customFormat="1" ht="14.25">
      <c r="A745" s="261" t="s">
        <v>1309</v>
      </c>
      <c r="B745" s="287" t="s">
        <v>1310</v>
      </c>
      <c r="C745" s="263"/>
      <c r="D745" s="263">
        <v>530</v>
      </c>
      <c r="E745" s="263"/>
      <c r="F745" s="257" t="str">
        <f t="shared" si="24"/>
        <v/>
      </c>
      <c r="G745" s="257">
        <f t="shared" si="25"/>
        <v>0</v>
      </c>
    </row>
    <row r="746" spans="1:7" s="244" customFormat="1" ht="14.25">
      <c r="A746" s="261" t="s">
        <v>1311</v>
      </c>
      <c r="B746" s="287" t="s">
        <v>1312</v>
      </c>
      <c r="C746" s="263"/>
      <c r="D746" s="263">
        <v>0</v>
      </c>
      <c r="E746" s="263"/>
      <c r="F746" s="257" t="str">
        <f t="shared" si="24"/>
        <v/>
      </c>
      <c r="G746" s="257" t="str">
        <f t="shared" si="25"/>
        <v/>
      </c>
    </row>
    <row r="747" spans="1:7" s="244" customFormat="1" ht="14.25">
      <c r="A747" s="261" t="s">
        <v>1313</v>
      </c>
      <c r="B747" s="287" t="s">
        <v>1314</v>
      </c>
      <c r="C747" s="263"/>
      <c r="D747" s="263">
        <v>0</v>
      </c>
      <c r="E747" s="263"/>
      <c r="F747" s="257" t="str">
        <f t="shared" si="24"/>
        <v/>
      </c>
      <c r="G747" s="257" t="str">
        <f t="shared" si="25"/>
        <v/>
      </c>
    </row>
    <row r="748" spans="1:7" s="244" customFormat="1" ht="14.25">
      <c r="A748" s="261" t="s">
        <v>1315</v>
      </c>
      <c r="B748" s="287" t="s">
        <v>1316</v>
      </c>
      <c r="C748" s="263"/>
      <c r="D748" s="263">
        <v>0</v>
      </c>
      <c r="E748" s="263"/>
      <c r="F748" s="257" t="str">
        <f t="shared" si="24"/>
        <v/>
      </c>
      <c r="G748" s="257" t="str">
        <f t="shared" si="25"/>
        <v/>
      </c>
    </row>
    <row r="749" spans="1:7" s="244" customFormat="1" ht="14.25">
      <c r="A749" s="261" t="s">
        <v>1317</v>
      </c>
      <c r="B749" s="287" t="s">
        <v>1318</v>
      </c>
      <c r="C749" s="263"/>
      <c r="D749" s="263">
        <v>0</v>
      </c>
      <c r="E749" s="263"/>
      <c r="F749" s="257" t="str">
        <f t="shared" si="24"/>
        <v/>
      </c>
      <c r="G749" s="257" t="str">
        <f t="shared" si="25"/>
        <v/>
      </c>
    </row>
    <row r="750" spans="1:7" s="244" customFormat="1" ht="14.25">
      <c r="A750" s="258" t="s">
        <v>1319</v>
      </c>
      <c r="B750" s="286" t="s">
        <v>1320</v>
      </c>
      <c r="C750" s="260">
        <f>SUM(C751:C756)</f>
        <v>672</v>
      </c>
      <c r="D750" s="260">
        <v>1152</v>
      </c>
      <c r="E750" s="260">
        <v>914</v>
      </c>
      <c r="F750" s="257">
        <f t="shared" si="24"/>
        <v>136</v>
      </c>
      <c r="G750" s="257">
        <f t="shared" si="25"/>
        <v>79.3</v>
      </c>
    </row>
    <row r="751" spans="1:7" s="244" customFormat="1" ht="14.25">
      <c r="A751" s="261" t="s">
        <v>1321</v>
      </c>
      <c r="B751" s="287" t="s">
        <v>1322</v>
      </c>
      <c r="C751" s="263">
        <v>520</v>
      </c>
      <c r="D751" s="263">
        <v>1041</v>
      </c>
      <c r="E751" s="263">
        <v>768</v>
      </c>
      <c r="F751" s="257">
        <f t="shared" si="24"/>
        <v>147.69999999999999</v>
      </c>
      <c r="G751" s="257">
        <f t="shared" si="25"/>
        <v>73.8</v>
      </c>
    </row>
    <row r="752" spans="1:7" s="244" customFormat="1" ht="14.25">
      <c r="A752" s="261" t="s">
        <v>1323</v>
      </c>
      <c r="B752" s="287" t="s">
        <v>1324</v>
      </c>
      <c r="C752" s="263"/>
      <c r="D752" s="263">
        <v>111</v>
      </c>
      <c r="E752" s="263">
        <v>90</v>
      </c>
      <c r="F752" s="257" t="str">
        <f t="shared" si="24"/>
        <v/>
      </c>
      <c r="G752" s="257">
        <f t="shared" si="25"/>
        <v>81.099999999999994</v>
      </c>
    </row>
    <row r="753" spans="1:7" s="244" customFormat="1" ht="14.25">
      <c r="A753" s="261" t="s">
        <v>1325</v>
      </c>
      <c r="B753" s="287" t="s">
        <v>1326</v>
      </c>
      <c r="C753" s="263"/>
      <c r="D753" s="263">
        <v>0</v>
      </c>
      <c r="E753" s="263"/>
      <c r="F753" s="257" t="str">
        <f t="shared" si="24"/>
        <v/>
      </c>
      <c r="G753" s="257" t="str">
        <f t="shared" si="25"/>
        <v/>
      </c>
    </row>
    <row r="754" spans="1:7" s="244" customFormat="1" ht="14.25">
      <c r="A754" s="261" t="s">
        <v>1327</v>
      </c>
      <c r="B754" s="287" t="s">
        <v>1328</v>
      </c>
      <c r="C754" s="263"/>
      <c r="D754" s="263">
        <v>0</v>
      </c>
      <c r="E754" s="263"/>
      <c r="F754" s="257" t="str">
        <f t="shared" si="24"/>
        <v/>
      </c>
      <c r="G754" s="257" t="str">
        <f t="shared" si="25"/>
        <v/>
      </c>
    </row>
    <row r="755" spans="1:7" s="244" customFormat="1" ht="14.25">
      <c r="A755" s="261" t="s">
        <v>1329</v>
      </c>
      <c r="B755" s="287" t="s">
        <v>1330</v>
      </c>
      <c r="C755" s="263"/>
      <c r="D755" s="263">
        <v>0</v>
      </c>
      <c r="E755" s="263"/>
      <c r="F755" s="257" t="str">
        <f t="shared" si="24"/>
        <v/>
      </c>
      <c r="G755" s="257" t="str">
        <f t="shared" si="25"/>
        <v/>
      </c>
    </row>
    <row r="756" spans="1:7" s="244" customFormat="1" ht="14.25">
      <c r="A756" s="261" t="s">
        <v>1331</v>
      </c>
      <c r="B756" s="287" t="s">
        <v>1332</v>
      </c>
      <c r="C756" s="263">
        <v>152</v>
      </c>
      <c r="D756" s="263">
        <v>0</v>
      </c>
      <c r="E756" s="263">
        <v>56</v>
      </c>
      <c r="F756" s="257">
        <f t="shared" si="24"/>
        <v>36.799999999999997</v>
      </c>
      <c r="G756" s="257" t="str">
        <f t="shared" si="25"/>
        <v/>
      </c>
    </row>
    <row r="757" spans="1:7" s="244" customFormat="1" ht="14.25">
      <c r="A757" s="258" t="s">
        <v>1333</v>
      </c>
      <c r="B757" s="286" t="s">
        <v>1334</v>
      </c>
      <c r="C757" s="260">
        <f>SUM(C758:C763)</f>
        <v>1864</v>
      </c>
      <c r="D757" s="260">
        <v>317</v>
      </c>
      <c r="E757" s="260">
        <v>339</v>
      </c>
      <c r="F757" s="257">
        <f t="shared" si="24"/>
        <v>18.2</v>
      </c>
      <c r="G757" s="257">
        <f t="shared" si="25"/>
        <v>106.9</v>
      </c>
    </row>
    <row r="758" spans="1:7" s="244" customFormat="1" ht="14.25">
      <c r="A758" s="261" t="s">
        <v>1335</v>
      </c>
      <c r="B758" s="287" t="s">
        <v>1336</v>
      </c>
      <c r="C758" s="263">
        <v>1864</v>
      </c>
      <c r="D758" s="263">
        <v>6</v>
      </c>
      <c r="E758" s="263">
        <v>69</v>
      </c>
      <c r="F758" s="257">
        <f t="shared" si="24"/>
        <v>3.7</v>
      </c>
      <c r="G758" s="257">
        <f t="shared" si="25"/>
        <v>1150</v>
      </c>
    </row>
    <row r="759" spans="1:7" s="244" customFormat="1" ht="14.25">
      <c r="A759" s="261" t="s">
        <v>1337</v>
      </c>
      <c r="B759" s="287" t="s">
        <v>1338</v>
      </c>
      <c r="C759" s="263"/>
      <c r="D759" s="263">
        <v>0</v>
      </c>
      <c r="E759" s="263"/>
      <c r="F759" s="257" t="str">
        <f t="shared" si="24"/>
        <v/>
      </c>
      <c r="G759" s="257" t="str">
        <f t="shared" si="25"/>
        <v/>
      </c>
    </row>
    <row r="760" spans="1:7" s="244" customFormat="1" ht="14.25">
      <c r="A760" s="261" t="s">
        <v>1339</v>
      </c>
      <c r="B760" s="287" t="s">
        <v>1340</v>
      </c>
      <c r="C760" s="263"/>
      <c r="D760" s="263">
        <v>0</v>
      </c>
      <c r="E760" s="263"/>
      <c r="F760" s="257" t="str">
        <f t="shared" si="24"/>
        <v/>
      </c>
      <c r="G760" s="257" t="str">
        <f t="shared" si="25"/>
        <v/>
      </c>
    </row>
    <row r="761" spans="1:7" s="244" customFormat="1" ht="14.25">
      <c r="A761" s="261" t="s">
        <v>1341</v>
      </c>
      <c r="B761" s="287" t="s">
        <v>1342</v>
      </c>
      <c r="C761" s="263"/>
      <c r="D761" s="263">
        <v>0</v>
      </c>
      <c r="E761" s="263"/>
      <c r="F761" s="257" t="str">
        <f t="shared" si="24"/>
        <v/>
      </c>
      <c r="G761" s="257" t="str">
        <f t="shared" si="25"/>
        <v/>
      </c>
    </row>
    <row r="762" spans="1:7" s="244" customFormat="1" ht="14.25">
      <c r="A762" s="261" t="s">
        <v>1343</v>
      </c>
      <c r="B762" s="287" t="s">
        <v>1344</v>
      </c>
      <c r="C762" s="263"/>
      <c r="D762" s="263">
        <v>311</v>
      </c>
      <c r="E762" s="263">
        <v>270</v>
      </c>
      <c r="F762" s="257" t="str">
        <f t="shared" si="24"/>
        <v/>
      </c>
      <c r="G762" s="257">
        <f t="shared" si="25"/>
        <v>86.8</v>
      </c>
    </row>
    <row r="763" spans="1:7" s="244" customFormat="1" ht="14.25">
      <c r="A763" s="261" t="s">
        <v>1345</v>
      </c>
      <c r="B763" s="287" t="s">
        <v>1346</v>
      </c>
      <c r="C763" s="263"/>
      <c r="D763" s="263">
        <v>0</v>
      </c>
      <c r="E763" s="263"/>
      <c r="F763" s="257" t="str">
        <f t="shared" si="24"/>
        <v/>
      </c>
      <c r="G763" s="257" t="str">
        <f t="shared" si="25"/>
        <v/>
      </c>
    </row>
    <row r="764" spans="1:7" s="244" customFormat="1" ht="14.25">
      <c r="A764" s="258" t="s">
        <v>1347</v>
      </c>
      <c r="B764" s="286" t="s">
        <v>1348</v>
      </c>
      <c r="C764" s="260">
        <f>SUM(C765:C769)</f>
        <v>0</v>
      </c>
      <c r="D764" s="260">
        <f>SUM(D765:D769)</f>
        <v>0</v>
      </c>
      <c r="E764" s="260"/>
      <c r="F764" s="257" t="str">
        <f t="shared" si="24"/>
        <v/>
      </c>
      <c r="G764" s="257" t="str">
        <f t="shared" si="25"/>
        <v/>
      </c>
    </row>
    <row r="765" spans="1:7" s="244" customFormat="1" ht="14.25">
      <c r="A765" s="261" t="s">
        <v>1349</v>
      </c>
      <c r="B765" s="287" t="s">
        <v>1350</v>
      </c>
      <c r="C765" s="263"/>
      <c r="D765" s="263"/>
      <c r="E765" s="263"/>
      <c r="F765" s="257" t="str">
        <f t="shared" si="24"/>
        <v/>
      </c>
      <c r="G765" s="257" t="str">
        <f t="shared" si="25"/>
        <v/>
      </c>
    </row>
    <row r="766" spans="1:7" s="244" customFormat="1" ht="14.25">
      <c r="A766" s="261" t="s">
        <v>1351</v>
      </c>
      <c r="B766" s="287" t="s">
        <v>1352</v>
      </c>
      <c r="C766" s="263"/>
      <c r="D766" s="263"/>
      <c r="E766" s="263"/>
      <c r="F766" s="257" t="str">
        <f t="shared" si="24"/>
        <v/>
      </c>
      <c r="G766" s="257" t="str">
        <f t="shared" si="25"/>
        <v/>
      </c>
    </row>
    <row r="767" spans="1:7" s="244" customFormat="1" ht="14.25">
      <c r="A767" s="261" t="s">
        <v>1353</v>
      </c>
      <c r="B767" s="287" t="s">
        <v>1354</v>
      </c>
      <c r="C767" s="263"/>
      <c r="D767" s="263"/>
      <c r="E767" s="263"/>
      <c r="F767" s="257" t="str">
        <f t="shared" si="24"/>
        <v/>
      </c>
      <c r="G767" s="257" t="str">
        <f t="shared" si="25"/>
        <v/>
      </c>
    </row>
    <row r="768" spans="1:7" s="244" customFormat="1" ht="14.25">
      <c r="A768" s="261" t="s">
        <v>1355</v>
      </c>
      <c r="B768" s="287" t="s">
        <v>1356</v>
      </c>
      <c r="C768" s="263"/>
      <c r="D768" s="263"/>
      <c r="E768" s="263"/>
      <c r="F768" s="257" t="str">
        <f t="shared" si="24"/>
        <v/>
      </c>
      <c r="G768" s="257" t="str">
        <f t="shared" si="25"/>
        <v/>
      </c>
    </row>
    <row r="769" spans="1:7" s="244" customFormat="1" ht="14.25">
      <c r="A769" s="261" t="s">
        <v>1357</v>
      </c>
      <c r="B769" s="287" t="s">
        <v>1358</v>
      </c>
      <c r="C769" s="263"/>
      <c r="D769" s="263"/>
      <c r="E769" s="263"/>
      <c r="F769" s="257" t="str">
        <f t="shared" si="24"/>
        <v/>
      </c>
      <c r="G769" s="257" t="str">
        <f t="shared" si="25"/>
        <v/>
      </c>
    </row>
    <row r="770" spans="1:7" s="244" customFormat="1" ht="14.25">
      <c r="A770" s="258" t="s">
        <v>1359</v>
      </c>
      <c r="B770" s="286" t="s">
        <v>1360</v>
      </c>
      <c r="C770" s="260">
        <f>SUM(C771:C772)</f>
        <v>0</v>
      </c>
      <c r="D770" s="260">
        <f>SUM(D771:D772)</f>
        <v>0</v>
      </c>
      <c r="E770" s="260"/>
      <c r="F770" s="257" t="str">
        <f t="shared" si="24"/>
        <v/>
      </c>
      <c r="G770" s="257" t="str">
        <f t="shared" si="25"/>
        <v/>
      </c>
    </row>
    <row r="771" spans="1:7" s="244" customFormat="1" ht="14.25">
      <c r="A771" s="261" t="s">
        <v>1361</v>
      </c>
      <c r="B771" s="287" t="s">
        <v>1362</v>
      </c>
      <c r="C771" s="263"/>
      <c r="D771" s="263"/>
      <c r="E771" s="263"/>
      <c r="F771" s="257" t="str">
        <f t="shared" si="24"/>
        <v/>
      </c>
      <c r="G771" s="257" t="str">
        <f t="shared" si="25"/>
        <v/>
      </c>
    </row>
    <row r="772" spans="1:7" s="244" customFormat="1" ht="14.25">
      <c r="A772" s="261" t="s">
        <v>1363</v>
      </c>
      <c r="B772" s="287" t="s">
        <v>1364</v>
      </c>
      <c r="C772" s="263"/>
      <c r="D772" s="263"/>
      <c r="E772" s="263"/>
      <c r="F772" s="257" t="str">
        <f t="shared" si="24"/>
        <v/>
      </c>
      <c r="G772" s="257" t="str">
        <f t="shared" si="25"/>
        <v/>
      </c>
    </row>
    <row r="773" spans="1:7" s="244" customFormat="1" ht="14.25">
      <c r="A773" s="258" t="s">
        <v>1365</v>
      </c>
      <c r="B773" s="286" t="s">
        <v>1366</v>
      </c>
      <c r="C773" s="260">
        <f>SUM(C774:C775)</f>
        <v>0</v>
      </c>
      <c r="D773" s="260">
        <f>SUM(D774:D775)</f>
        <v>0</v>
      </c>
      <c r="E773" s="260"/>
      <c r="F773" s="257" t="str">
        <f t="shared" si="24"/>
        <v/>
      </c>
      <c r="G773" s="257" t="str">
        <f t="shared" si="25"/>
        <v/>
      </c>
    </row>
    <row r="774" spans="1:7" s="244" customFormat="1" ht="14.25">
      <c r="A774" s="261" t="s">
        <v>1367</v>
      </c>
      <c r="B774" s="287" t="s">
        <v>1368</v>
      </c>
      <c r="C774" s="263"/>
      <c r="D774" s="263"/>
      <c r="E774" s="263"/>
      <c r="F774" s="257" t="str">
        <f t="shared" si="24"/>
        <v/>
      </c>
      <c r="G774" s="257" t="str">
        <f t="shared" si="25"/>
        <v/>
      </c>
    </row>
    <row r="775" spans="1:7" s="244" customFormat="1" ht="14.25">
      <c r="A775" s="261" t="s">
        <v>1369</v>
      </c>
      <c r="B775" s="287" t="s">
        <v>1370</v>
      </c>
      <c r="C775" s="263"/>
      <c r="D775" s="263"/>
      <c r="E775" s="263"/>
      <c r="F775" s="257" t="str">
        <f t="shared" si="24"/>
        <v/>
      </c>
      <c r="G775" s="257" t="str">
        <f t="shared" si="25"/>
        <v/>
      </c>
    </row>
    <row r="776" spans="1:7" s="244" customFormat="1" ht="14.25">
      <c r="A776" s="289" t="s">
        <v>1371</v>
      </c>
      <c r="B776" s="290" t="s">
        <v>1372</v>
      </c>
      <c r="C776" s="291"/>
      <c r="D776" s="291"/>
      <c r="E776" s="291"/>
      <c r="F776" s="257" t="str">
        <f t="shared" si="24"/>
        <v/>
      </c>
      <c r="G776" s="257" t="str">
        <f t="shared" si="25"/>
        <v/>
      </c>
    </row>
    <row r="777" spans="1:7" s="244" customFormat="1" ht="14.25">
      <c r="A777" s="289" t="s">
        <v>1373</v>
      </c>
      <c r="B777" s="290" t="s">
        <v>1374</v>
      </c>
      <c r="C777" s="291"/>
      <c r="D777" s="291">
        <v>201</v>
      </c>
      <c r="E777" s="291"/>
      <c r="F777" s="257" t="str">
        <f t="shared" si="24"/>
        <v/>
      </c>
      <c r="G777" s="257">
        <f t="shared" si="25"/>
        <v>0</v>
      </c>
    </row>
    <row r="778" spans="1:7" s="244" customFormat="1" ht="14.25">
      <c r="A778" s="258" t="s">
        <v>1375</v>
      </c>
      <c r="B778" s="286" t="s">
        <v>1376</v>
      </c>
      <c r="C778" s="260">
        <f>SUM(C779:C783)</f>
        <v>0</v>
      </c>
      <c r="D778" s="260">
        <f>SUM(D779:D783)</f>
        <v>0</v>
      </c>
      <c r="E778" s="260"/>
      <c r="F778" s="257" t="str">
        <f t="shared" si="24"/>
        <v/>
      </c>
      <c r="G778" s="257" t="str">
        <f t="shared" si="25"/>
        <v/>
      </c>
    </row>
    <row r="779" spans="1:7" s="244" customFormat="1" ht="14.25">
      <c r="A779" s="261" t="s">
        <v>1377</v>
      </c>
      <c r="B779" s="287" t="s">
        <v>1378</v>
      </c>
      <c r="C779" s="263"/>
      <c r="D779" s="263"/>
      <c r="E779" s="263"/>
      <c r="F779" s="257" t="str">
        <f t="shared" si="24"/>
        <v/>
      </c>
      <c r="G779" s="257" t="str">
        <f t="shared" si="25"/>
        <v/>
      </c>
    </row>
    <row r="780" spans="1:7" s="244" customFormat="1" ht="14.25">
      <c r="A780" s="261" t="s">
        <v>1379</v>
      </c>
      <c r="B780" s="287" t="s">
        <v>1380</v>
      </c>
      <c r="C780" s="263"/>
      <c r="D780" s="263"/>
      <c r="E780" s="263"/>
      <c r="F780" s="257" t="str">
        <f t="shared" ref="F780:F843" si="26">IF(C780=0,"",ROUND(E780/C780*100,1))</f>
        <v/>
      </c>
      <c r="G780" s="257" t="str">
        <f t="shared" ref="G780:G843" si="27">IF(D780=0,"",ROUND(E780/D780*100,1))</f>
        <v/>
      </c>
    </row>
    <row r="781" spans="1:7" s="244" customFormat="1" ht="14.25">
      <c r="A781" s="261" t="s">
        <v>1381</v>
      </c>
      <c r="B781" s="287" t="s">
        <v>1382</v>
      </c>
      <c r="C781" s="263"/>
      <c r="D781" s="263"/>
      <c r="E781" s="263"/>
      <c r="F781" s="257" t="str">
        <f t="shared" si="26"/>
        <v/>
      </c>
      <c r="G781" s="257" t="str">
        <f t="shared" si="27"/>
        <v/>
      </c>
    </row>
    <row r="782" spans="1:7" s="244" customFormat="1" ht="14.25">
      <c r="A782" s="261" t="s">
        <v>1383</v>
      </c>
      <c r="B782" s="287" t="s">
        <v>1384</v>
      </c>
      <c r="C782" s="263"/>
      <c r="D782" s="263"/>
      <c r="E782" s="263"/>
      <c r="F782" s="257" t="str">
        <f t="shared" si="26"/>
        <v/>
      </c>
      <c r="G782" s="257" t="str">
        <f t="shared" si="27"/>
        <v/>
      </c>
    </row>
    <row r="783" spans="1:7" s="244" customFormat="1" ht="14.25">
      <c r="A783" s="261" t="s">
        <v>1385</v>
      </c>
      <c r="B783" s="287" t="s">
        <v>1386</v>
      </c>
      <c r="C783" s="263"/>
      <c r="D783" s="263"/>
      <c r="E783" s="263"/>
      <c r="F783" s="257" t="str">
        <f t="shared" si="26"/>
        <v/>
      </c>
      <c r="G783" s="257" t="str">
        <f t="shared" si="27"/>
        <v/>
      </c>
    </row>
    <row r="784" spans="1:7" s="244" customFormat="1" ht="14.25">
      <c r="A784" s="289" t="s">
        <v>1387</v>
      </c>
      <c r="B784" s="290" t="s">
        <v>1388</v>
      </c>
      <c r="C784" s="291"/>
      <c r="D784" s="291"/>
      <c r="E784" s="291"/>
      <c r="F784" s="257" t="str">
        <f t="shared" si="26"/>
        <v/>
      </c>
      <c r="G784" s="257" t="str">
        <f t="shared" si="27"/>
        <v/>
      </c>
    </row>
    <row r="785" spans="1:7" s="244" customFormat="1" ht="14.25">
      <c r="A785" s="289" t="s">
        <v>1389</v>
      </c>
      <c r="B785" s="290" t="s">
        <v>1390</v>
      </c>
      <c r="C785" s="291"/>
      <c r="D785" s="291"/>
      <c r="E785" s="291"/>
      <c r="F785" s="257" t="str">
        <f t="shared" si="26"/>
        <v/>
      </c>
      <c r="G785" s="257" t="str">
        <f t="shared" si="27"/>
        <v/>
      </c>
    </row>
    <row r="786" spans="1:7" s="244" customFormat="1" ht="14.25">
      <c r="A786" s="258" t="s">
        <v>1391</v>
      </c>
      <c r="B786" s="286" t="s">
        <v>1392</v>
      </c>
      <c r="C786" s="260">
        <f>SUM(C787:C796)</f>
        <v>0</v>
      </c>
      <c r="D786" s="260">
        <f>SUM(D787:D796)</f>
        <v>0</v>
      </c>
      <c r="E786" s="260"/>
      <c r="F786" s="257" t="str">
        <f t="shared" si="26"/>
        <v/>
      </c>
      <c r="G786" s="257" t="str">
        <f t="shared" si="27"/>
        <v/>
      </c>
    </row>
    <row r="787" spans="1:7" s="244" customFormat="1" ht="14.25">
      <c r="A787" s="261" t="s">
        <v>1393</v>
      </c>
      <c r="B787" s="287" t="s">
        <v>33</v>
      </c>
      <c r="C787" s="263"/>
      <c r="D787" s="263"/>
      <c r="E787" s="263"/>
      <c r="F787" s="257" t="str">
        <f t="shared" si="26"/>
        <v/>
      </c>
      <c r="G787" s="257" t="str">
        <f t="shared" si="27"/>
        <v/>
      </c>
    </row>
    <row r="788" spans="1:7" s="244" customFormat="1" ht="14.25">
      <c r="A788" s="261" t="s">
        <v>1394</v>
      </c>
      <c r="B788" s="287" t="s">
        <v>35</v>
      </c>
      <c r="C788" s="263"/>
      <c r="D788" s="263"/>
      <c r="E788" s="263"/>
      <c r="F788" s="257" t="str">
        <f t="shared" si="26"/>
        <v/>
      </c>
      <c r="G788" s="257" t="str">
        <f t="shared" si="27"/>
        <v/>
      </c>
    </row>
    <row r="789" spans="1:7" s="244" customFormat="1" ht="14.25">
      <c r="A789" s="261" t="s">
        <v>1395</v>
      </c>
      <c r="B789" s="287" t="s">
        <v>37</v>
      </c>
      <c r="C789" s="263"/>
      <c r="D789" s="263"/>
      <c r="E789" s="263"/>
      <c r="F789" s="257" t="str">
        <f t="shared" si="26"/>
        <v/>
      </c>
      <c r="G789" s="257" t="str">
        <f t="shared" si="27"/>
        <v/>
      </c>
    </row>
    <row r="790" spans="1:7" s="244" customFormat="1" ht="14.25">
      <c r="A790" s="261" t="s">
        <v>1396</v>
      </c>
      <c r="B790" s="287" t="s">
        <v>1397</v>
      </c>
      <c r="C790" s="263"/>
      <c r="D790" s="263"/>
      <c r="E790" s="263"/>
      <c r="F790" s="257" t="str">
        <f t="shared" si="26"/>
        <v/>
      </c>
      <c r="G790" s="257" t="str">
        <f t="shared" si="27"/>
        <v/>
      </c>
    </row>
    <row r="791" spans="1:7" s="244" customFormat="1" ht="14.25">
      <c r="A791" s="261" t="s">
        <v>1398</v>
      </c>
      <c r="B791" s="287" t="s">
        <v>1399</v>
      </c>
      <c r="C791" s="263"/>
      <c r="D791" s="263"/>
      <c r="E791" s="263"/>
      <c r="F791" s="257" t="str">
        <f t="shared" si="26"/>
        <v/>
      </c>
      <c r="G791" s="257" t="str">
        <f t="shared" si="27"/>
        <v/>
      </c>
    </row>
    <row r="792" spans="1:7" s="244" customFormat="1" ht="14.25">
      <c r="A792" s="261" t="s">
        <v>1400</v>
      </c>
      <c r="B792" s="287" t="s">
        <v>1401</v>
      </c>
      <c r="C792" s="263"/>
      <c r="D792" s="263"/>
      <c r="E792" s="263"/>
      <c r="F792" s="257" t="str">
        <f t="shared" si="26"/>
        <v/>
      </c>
      <c r="G792" s="257" t="str">
        <f t="shared" si="27"/>
        <v/>
      </c>
    </row>
    <row r="793" spans="1:7" s="244" customFormat="1" ht="14.25">
      <c r="A793" s="261" t="s">
        <v>1402</v>
      </c>
      <c r="B793" s="287" t="s">
        <v>134</v>
      </c>
      <c r="C793" s="263"/>
      <c r="D793" s="263"/>
      <c r="E793" s="263"/>
      <c r="F793" s="257" t="str">
        <f t="shared" si="26"/>
        <v/>
      </c>
      <c r="G793" s="257" t="str">
        <f t="shared" si="27"/>
        <v/>
      </c>
    </row>
    <row r="794" spans="1:7" s="244" customFormat="1" ht="14.25">
      <c r="A794" s="261" t="s">
        <v>1403</v>
      </c>
      <c r="B794" s="287" t="s">
        <v>1404</v>
      </c>
      <c r="C794" s="263"/>
      <c r="D794" s="263"/>
      <c r="E794" s="263"/>
      <c r="F794" s="257" t="str">
        <f t="shared" si="26"/>
        <v/>
      </c>
      <c r="G794" s="257" t="str">
        <f t="shared" si="27"/>
        <v/>
      </c>
    </row>
    <row r="795" spans="1:7" s="244" customFormat="1" ht="14.25">
      <c r="A795" s="261" t="s">
        <v>1405</v>
      </c>
      <c r="B795" s="287" t="s">
        <v>51</v>
      </c>
      <c r="C795" s="263"/>
      <c r="D795" s="263"/>
      <c r="E795" s="263"/>
      <c r="F795" s="257" t="str">
        <f t="shared" si="26"/>
        <v/>
      </c>
      <c r="G795" s="257" t="str">
        <f t="shared" si="27"/>
        <v/>
      </c>
    </row>
    <row r="796" spans="1:7" s="244" customFormat="1" ht="14.25">
      <c r="A796" s="261" t="s">
        <v>1406</v>
      </c>
      <c r="B796" s="287" t="s">
        <v>1407</v>
      </c>
      <c r="C796" s="263"/>
      <c r="D796" s="263"/>
      <c r="E796" s="263"/>
      <c r="F796" s="257" t="str">
        <f t="shared" si="26"/>
        <v/>
      </c>
      <c r="G796" s="257" t="str">
        <f t="shared" si="27"/>
        <v/>
      </c>
    </row>
    <row r="797" spans="1:7" s="244" customFormat="1" ht="14.25">
      <c r="A797" s="258" t="s">
        <v>1408</v>
      </c>
      <c r="B797" s="286" t="s">
        <v>1409</v>
      </c>
      <c r="C797" s="260">
        <f>SUM(C798)</f>
        <v>0</v>
      </c>
      <c r="D797" s="260">
        <f>SUM(D798)</f>
        <v>0</v>
      </c>
      <c r="E797" s="260"/>
      <c r="F797" s="257" t="str">
        <f t="shared" si="26"/>
        <v/>
      </c>
      <c r="G797" s="257" t="str">
        <f t="shared" si="27"/>
        <v/>
      </c>
    </row>
    <row r="798" spans="1:7" s="244" customFormat="1" ht="14.25">
      <c r="A798" s="261" t="s">
        <v>1410</v>
      </c>
      <c r="B798" s="287" t="s">
        <v>1411</v>
      </c>
      <c r="C798" s="263"/>
      <c r="D798" s="263"/>
      <c r="E798" s="263"/>
      <c r="F798" s="257" t="str">
        <f t="shared" si="26"/>
        <v/>
      </c>
      <c r="G798" s="257" t="str">
        <f t="shared" si="27"/>
        <v/>
      </c>
    </row>
    <row r="799" spans="1:7" s="244" customFormat="1" ht="14.25">
      <c r="A799" s="255" t="s">
        <v>1412</v>
      </c>
      <c r="B799" s="288" t="s">
        <v>1413</v>
      </c>
      <c r="C799" s="283">
        <f>SUM(C800,C811,C812,C815,C817,C819)</f>
        <v>8081</v>
      </c>
      <c r="D799" s="283">
        <f>D800+D811+D812+D815+D817+D819</f>
        <v>32259</v>
      </c>
      <c r="E799" s="283">
        <f>E800+E811+E812+E815+E817+E819</f>
        <v>2956</v>
      </c>
      <c r="F799" s="257">
        <f t="shared" si="26"/>
        <v>36.6</v>
      </c>
      <c r="G799" s="257">
        <f t="shared" si="27"/>
        <v>9.1999999999999993</v>
      </c>
    </row>
    <row r="800" spans="1:7" s="244" customFormat="1" ht="14.25">
      <c r="A800" s="258" t="s">
        <v>1414</v>
      </c>
      <c r="B800" s="286" t="s">
        <v>1415</v>
      </c>
      <c r="C800" s="260">
        <f>SUM(C801:C810)</f>
        <v>3009</v>
      </c>
      <c r="D800" s="260">
        <v>3097</v>
      </c>
      <c r="E800" s="260">
        <v>2518</v>
      </c>
      <c r="F800" s="257">
        <f t="shared" si="26"/>
        <v>83.7</v>
      </c>
      <c r="G800" s="257">
        <f t="shared" si="27"/>
        <v>81.3</v>
      </c>
    </row>
    <row r="801" spans="1:7" s="244" customFormat="1" ht="14.25">
      <c r="A801" s="261" t="s">
        <v>1416</v>
      </c>
      <c r="B801" s="287" t="s">
        <v>33</v>
      </c>
      <c r="C801" s="263">
        <v>1860</v>
      </c>
      <c r="D801" s="263">
        <v>953</v>
      </c>
      <c r="E801" s="263">
        <v>968</v>
      </c>
      <c r="F801" s="257">
        <f t="shared" si="26"/>
        <v>52</v>
      </c>
      <c r="G801" s="257">
        <f t="shared" si="27"/>
        <v>101.6</v>
      </c>
    </row>
    <row r="802" spans="1:7" s="244" customFormat="1" ht="14.25">
      <c r="A802" s="261" t="s">
        <v>1417</v>
      </c>
      <c r="B802" s="287" t="s">
        <v>35</v>
      </c>
      <c r="C802" s="263">
        <v>396</v>
      </c>
      <c r="D802" s="263">
        <v>88</v>
      </c>
      <c r="E802" s="263">
        <v>62</v>
      </c>
      <c r="F802" s="257">
        <f t="shared" si="26"/>
        <v>15.7</v>
      </c>
      <c r="G802" s="257">
        <f t="shared" si="27"/>
        <v>70.5</v>
      </c>
    </row>
    <row r="803" spans="1:7" s="244" customFormat="1" ht="14.25">
      <c r="A803" s="261" t="s">
        <v>1418</v>
      </c>
      <c r="B803" s="287" t="s">
        <v>37</v>
      </c>
      <c r="C803" s="263"/>
      <c r="D803" s="263">
        <v>546</v>
      </c>
      <c r="E803" s="263">
        <v>266</v>
      </c>
      <c r="F803" s="257" t="str">
        <f t="shared" si="26"/>
        <v/>
      </c>
      <c r="G803" s="257">
        <f t="shared" si="27"/>
        <v>48.7</v>
      </c>
    </row>
    <row r="804" spans="1:7" s="244" customFormat="1" ht="14.25">
      <c r="A804" s="261" t="s">
        <v>1419</v>
      </c>
      <c r="B804" s="287" t="s">
        <v>1420</v>
      </c>
      <c r="C804" s="263"/>
      <c r="D804" s="263">
        <v>610</v>
      </c>
      <c r="E804" s="263">
        <v>356</v>
      </c>
      <c r="F804" s="257" t="str">
        <f t="shared" si="26"/>
        <v/>
      </c>
      <c r="G804" s="257">
        <f t="shared" si="27"/>
        <v>58.4</v>
      </c>
    </row>
    <row r="805" spans="1:7" s="244" customFormat="1" ht="14.25">
      <c r="A805" s="261" t="s">
        <v>1421</v>
      </c>
      <c r="B805" s="287" t="s">
        <v>1422</v>
      </c>
      <c r="C805" s="263"/>
      <c r="D805" s="263">
        <v>0</v>
      </c>
      <c r="E805" s="263"/>
      <c r="F805" s="257" t="str">
        <f t="shared" si="26"/>
        <v/>
      </c>
      <c r="G805" s="257" t="str">
        <f t="shared" si="27"/>
        <v/>
      </c>
    </row>
    <row r="806" spans="1:7" s="244" customFormat="1" ht="14.25">
      <c r="A806" s="261" t="s">
        <v>1423</v>
      </c>
      <c r="B806" s="287" t="s">
        <v>1424</v>
      </c>
      <c r="C806" s="263"/>
      <c r="D806" s="263">
        <v>0</v>
      </c>
      <c r="E806" s="263"/>
      <c r="F806" s="257" t="str">
        <f t="shared" si="26"/>
        <v/>
      </c>
      <c r="G806" s="257" t="str">
        <f t="shared" si="27"/>
        <v/>
      </c>
    </row>
    <row r="807" spans="1:7" s="244" customFormat="1" ht="14.25">
      <c r="A807" s="261" t="s">
        <v>1425</v>
      </c>
      <c r="B807" s="287" t="s">
        <v>1426</v>
      </c>
      <c r="C807" s="263"/>
      <c r="D807" s="263">
        <v>0</v>
      </c>
      <c r="E807" s="263"/>
      <c r="F807" s="257" t="str">
        <f t="shared" si="26"/>
        <v/>
      </c>
      <c r="G807" s="257" t="str">
        <f t="shared" si="27"/>
        <v/>
      </c>
    </row>
    <row r="808" spans="1:7" s="244" customFormat="1" ht="14.25">
      <c r="A808" s="261" t="s">
        <v>1427</v>
      </c>
      <c r="B808" s="287" t="s">
        <v>1428</v>
      </c>
      <c r="C808" s="263">
        <v>250</v>
      </c>
      <c r="D808" s="263">
        <v>277</v>
      </c>
      <c r="E808" s="263">
        <v>250</v>
      </c>
      <c r="F808" s="257">
        <f t="shared" si="26"/>
        <v>100</v>
      </c>
      <c r="G808" s="257">
        <f t="shared" si="27"/>
        <v>90.3</v>
      </c>
    </row>
    <row r="809" spans="1:7" s="244" customFormat="1" ht="14.25">
      <c r="A809" s="261" t="s">
        <v>1429</v>
      </c>
      <c r="B809" s="287" t="s">
        <v>1430</v>
      </c>
      <c r="C809" s="263"/>
      <c r="D809" s="263">
        <v>0</v>
      </c>
      <c r="E809" s="263"/>
      <c r="F809" s="257" t="str">
        <f t="shared" si="26"/>
        <v/>
      </c>
      <c r="G809" s="257" t="str">
        <f t="shared" si="27"/>
        <v/>
      </c>
    </row>
    <row r="810" spans="1:7" s="244" customFormat="1" ht="14.25">
      <c r="A810" s="261" t="s">
        <v>1431</v>
      </c>
      <c r="B810" s="287" t="s">
        <v>1432</v>
      </c>
      <c r="C810" s="263">
        <v>503</v>
      </c>
      <c r="D810" s="263">
        <v>623</v>
      </c>
      <c r="E810" s="263">
        <v>616</v>
      </c>
      <c r="F810" s="257">
        <f t="shared" si="26"/>
        <v>122.5</v>
      </c>
      <c r="G810" s="257">
        <f t="shared" si="27"/>
        <v>98.9</v>
      </c>
    </row>
    <row r="811" spans="1:7" s="244" customFormat="1" ht="14.25">
      <c r="A811" s="289" t="s">
        <v>1433</v>
      </c>
      <c r="B811" s="290" t="s">
        <v>1434</v>
      </c>
      <c r="C811" s="291">
        <v>100</v>
      </c>
      <c r="D811" s="291">
        <v>132</v>
      </c>
      <c r="E811" s="291">
        <v>438</v>
      </c>
      <c r="F811" s="257">
        <f t="shared" si="26"/>
        <v>438</v>
      </c>
      <c r="G811" s="257">
        <f t="shared" si="27"/>
        <v>331.8</v>
      </c>
    </row>
    <row r="812" spans="1:7" s="244" customFormat="1" ht="14.25">
      <c r="A812" s="258" t="s">
        <v>1435</v>
      </c>
      <c r="B812" s="286" t="s">
        <v>1436</v>
      </c>
      <c r="C812" s="260">
        <f>SUM(C813:C814)</f>
        <v>3000</v>
      </c>
      <c r="D812" s="260">
        <v>21988</v>
      </c>
      <c r="E812" s="260"/>
      <c r="F812" s="257">
        <f t="shared" si="26"/>
        <v>0</v>
      </c>
      <c r="G812" s="257">
        <f t="shared" si="27"/>
        <v>0</v>
      </c>
    </row>
    <row r="813" spans="1:7" s="244" customFormat="1" ht="14.25">
      <c r="A813" s="261" t="s">
        <v>1437</v>
      </c>
      <c r="B813" s="287" t="s">
        <v>1438</v>
      </c>
      <c r="C813" s="263">
        <v>1860</v>
      </c>
      <c r="D813" s="263">
        <v>3511</v>
      </c>
      <c r="E813" s="263"/>
      <c r="F813" s="257">
        <f t="shared" si="26"/>
        <v>0</v>
      </c>
      <c r="G813" s="257">
        <f t="shared" si="27"/>
        <v>0</v>
      </c>
    </row>
    <row r="814" spans="1:7" s="244" customFormat="1" ht="14.25">
      <c r="A814" s="261" t="s">
        <v>1439</v>
      </c>
      <c r="B814" s="287" t="s">
        <v>1440</v>
      </c>
      <c r="C814" s="263">
        <v>1140</v>
      </c>
      <c r="D814" s="263">
        <v>18477</v>
      </c>
      <c r="E814" s="263"/>
      <c r="F814" s="257">
        <f t="shared" si="26"/>
        <v>0</v>
      </c>
      <c r="G814" s="257">
        <f t="shared" si="27"/>
        <v>0</v>
      </c>
    </row>
    <row r="815" spans="1:7" s="244" customFormat="1" ht="14.25">
      <c r="A815" s="258" t="s">
        <v>1441</v>
      </c>
      <c r="B815" s="286" t="s">
        <v>1442</v>
      </c>
      <c r="C815" s="260">
        <f t="shared" ref="C815:C819" si="28">SUM(C816)</f>
        <v>432</v>
      </c>
      <c r="D815" s="260">
        <v>507</v>
      </c>
      <c r="E815" s="260"/>
      <c r="F815" s="257">
        <f t="shared" si="26"/>
        <v>0</v>
      </c>
      <c r="G815" s="257">
        <f t="shared" si="27"/>
        <v>0</v>
      </c>
    </row>
    <row r="816" spans="1:7" s="244" customFormat="1" ht="14.25">
      <c r="A816" s="261" t="s">
        <v>1443</v>
      </c>
      <c r="B816" s="287" t="s">
        <v>1444</v>
      </c>
      <c r="C816" s="263">
        <v>432</v>
      </c>
      <c r="D816" s="263">
        <v>507</v>
      </c>
      <c r="E816" s="263"/>
      <c r="F816" s="257">
        <f t="shared" si="26"/>
        <v>0</v>
      </c>
      <c r="G816" s="257">
        <f t="shared" si="27"/>
        <v>0</v>
      </c>
    </row>
    <row r="817" spans="1:7" s="244" customFormat="1" ht="14.25">
      <c r="A817" s="258" t="s">
        <v>1445</v>
      </c>
      <c r="B817" s="286" t="s">
        <v>1446</v>
      </c>
      <c r="C817" s="260">
        <f t="shared" si="28"/>
        <v>0</v>
      </c>
      <c r="D817" s="260"/>
      <c r="E817" s="260"/>
      <c r="F817" s="257" t="str">
        <f t="shared" si="26"/>
        <v/>
      </c>
      <c r="G817" s="257" t="str">
        <f t="shared" si="27"/>
        <v/>
      </c>
    </row>
    <row r="818" spans="1:7" s="244" customFormat="1" ht="14.25">
      <c r="A818" s="261" t="s">
        <v>1447</v>
      </c>
      <c r="B818" s="287" t="s">
        <v>1448</v>
      </c>
      <c r="C818" s="263"/>
      <c r="D818" s="263">
        <v>0</v>
      </c>
      <c r="E818" s="263"/>
      <c r="F818" s="257" t="str">
        <f t="shared" si="26"/>
        <v/>
      </c>
      <c r="G818" s="257" t="str">
        <f t="shared" si="27"/>
        <v/>
      </c>
    </row>
    <row r="819" spans="1:7" s="244" customFormat="1" ht="14.25">
      <c r="A819" s="258" t="s">
        <v>1449</v>
      </c>
      <c r="B819" s="286" t="s">
        <v>1450</v>
      </c>
      <c r="C819" s="260">
        <f t="shared" si="28"/>
        <v>1540</v>
      </c>
      <c r="D819" s="260">
        <v>6535</v>
      </c>
      <c r="E819" s="260"/>
      <c r="F819" s="257">
        <f t="shared" si="26"/>
        <v>0</v>
      </c>
      <c r="G819" s="257">
        <f t="shared" si="27"/>
        <v>0</v>
      </c>
    </row>
    <row r="820" spans="1:7" s="244" customFormat="1" ht="14.25">
      <c r="A820" s="261" t="s">
        <v>1451</v>
      </c>
      <c r="B820" s="287" t="s">
        <v>1452</v>
      </c>
      <c r="C820" s="263">
        <v>1540</v>
      </c>
      <c r="D820" s="263">
        <v>6535</v>
      </c>
      <c r="E820" s="263"/>
      <c r="F820" s="257">
        <f t="shared" si="26"/>
        <v>0</v>
      </c>
      <c r="G820" s="257">
        <f t="shared" si="27"/>
        <v>0</v>
      </c>
    </row>
    <row r="821" spans="1:7" s="244" customFormat="1" ht="14.25">
      <c r="A821" s="255" t="s">
        <v>1453</v>
      </c>
      <c r="B821" s="288" t="s">
        <v>1454</v>
      </c>
      <c r="C821" s="283">
        <f>SUM(C822,C848,C870,C898,C909,C916,C922,C925)</f>
        <v>44786</v>
      </c>
      <c r="D821" s="283">
        <f>SUM(D822,D848,D870,D898,D909,D916,D922,D925)</f>
        <v>35307</v>
      </c>
      <c r="E821" s="283">
        <f>E822+E848+E870+E898+E909+E916+E922+E925</f>
        <v>61332</v>
      </c>
      <c r="F821" s="257">
        <f t="shared" si="26"/>
        <v>136.9</v>
      </c>
      <c r="G821" s="257">
        <f t="shared" si="27"/>
        <v>173.7</v>
      </c>
    </row>
    <row r="822" spans="1:7" s="244" customFormat="1" ht="14.25">
      <c r="A822" s="258" t="s">
        <v>1455</v>
      </c>
      <c r="B822" s="286" t="s">
        <v>1456</v>
      </c>
      <c r="C822" s="260">
        <f>SUM(C823:C847)</f>
        <v>15753</v>
      </c>
      <c r="D822" s="260">
        <v>6035</v>
      </c>
      <c r="E822" s="260">
        <v>12392</v>
      </c>
      <c r="F822" s="257">
        <f t="shared" si="26"/>
        <v>78.7</v>
      </c>
      <c r="G822" s="257">
        <f t="shared" si="27"/>
        <v>205.3</v>
      </c>
    </row>
    <row r="823" spans="1:7" s="244" customFormat="1" ht="14.25">
      <c r="A823" s="261" t="s">
        <v>1457</v>
      </c>
      <c r="B823" s="287" t="s">
        <v>33</v>
      </c>
      <c r="C823" s="263">
        <v>3815</v>
      </c>
      <c r="D823" s="263">
        <v>1013</v>
      </c>
      <c r="E823" s="263">
        <v>2329</v>
      </c>
      <c r="F823" s="257">
        <f t="shared" si="26"/>
        <v>61</v>
      </c>
      <c r="G823" s="257">
        <f t="shared" si="27"/>
        <v>229.9</v>
      </c>
    </row>
    <row r="824" spans="1:7" s="244" customFormat="1" ht="14.25">
      <c r="A824" s="261" t="s">
        <v>1458</v>
      </c>
      <c r="B824" s="287" t="s">
        <v>35</v>
      </c>
      <c r="C824" s="263">
        <v>364</v>
      </c>
      <c r="D824" s="263">
        <v>32</v>
      </c>
      <c r="E824" s="263">
        <v>10</v>
      </c>
      <c r="F824" s="257">
        <f t="shared" si="26"/>
        <v>2.7</v>
      </c>
      <c r="G824" s="257">
        <f t="shared" si="27"/>
        <v>31.3</v>
      </c>
    </row>
    <row r="825" spans="1:7" s="244" customFormat="1" ht="14.25">
      <c r="A825" s="261" t="s">
        <v>1459</v>
      </c>
      <c r="B825" s="287" t="s">
        <v>37</v>
      </c>
      <c r="C825" s="263">
        <v>10</v>
      </c>
      <c r="D825" s="263">
        <v>10</v>
      </c>
      <c r="E825" s="263">
        <v>25</v>
      </c>
      <c r="F825" s="257">
        <f t="shared" si="26"/>
        <v>250</v>
      </c>
      <c r="G825" s="257">
        <f t="shared" si="27"/>
        <v>250</v>
      </c>
    </row>
    <row r="826" spans="1:7" s="244" customFormat="1" ht="14.25">
      <c r="A826" s="261" t="s">
        <v>1460</v>
      </c>
      <c r="B826" s="287" t="s">
        <v>51</v>
      </c>
      <c r="C826" s="263">
        <v>1568</v>
      </c>
      <c r="D826" s="263">
        <v>1200</v>
      </c>
      <c r="E826" s="263">
        <v>1458</v>
      </c>
      <c r="F826" s="257">
        <f t="shared" si="26"/>
        <v>93</v>
      </c>
      <c r="G826" s="257">
        <f t="shared" si="27"/>
        <v>121.5</v>
      </c>
    </row>
    <row r="827" spans="1:7" s="244" customFormat="1" ht="14.25">
      <c r="A827" s="261" t="s">
        <v>1461</v>
      </c>
      <c r="B827" s="287" t="s">
        <v>1462</v>
      </c>
      <c r="C827" s="263"/>
      <c r="D827" s="263">
        <v>0</v>
      </c>
      <c r="E827" s="263"/>
      <c r="F827" s="257" t="str">
        <f t="shared" si="26"/>
        <v/>
      </c>
      <c r="G827" s="257" t="str">
        <f t="shared" si="27"/>
        <v/>
      </c>
    </row>
    <row r="828" spans="1:7" s="244" customFormat="1" ht="14.25">
      <c r="A828" s="261" t="s">
        <v>1463</v>
      </c>
      <c r="B828" s="287" t="s">
        <v>1464</v>
      </c>
      <c r="C828" s="263">
        <v>20</v>
      </c>
      <c r="D828" s="263">
        <v>36</v>
      </c>
      <c r="E828" s="263">
        <v>10</v>
      </c>
      <c r="F828" s="257">
        <f t="shared" si="26"/>
        <v>50</v>
      </c>
      <c r="G828" s="257">
        <f t="shared" si="27"/>
        <v>27.8</v>
      </c>
    </row>
    <row r="829" spans="1:7" s="244" customFormat="1" ht="14.25">
      <c r="A829" s="261" t="s">
        <v>1465</v>
      </c>
      <c r="B829" s="287" t="s">
        <v>1466</v>
      </c>
      <c r="C829" s="263">
        <v>364</v>
      </c>
      <c r="D829" s="263">
        <v>100</v>
      </c>
      <c r="E829" s="263">
        <v>220</v>
      </c>
      <c r="F829" s="257">
        <f t="shared" si="26"/>
        <v>60.4</v>
      </c>
      <c r="G829" s="257">
        <f t="shared" si="27"/>
        <v>220</v>
      </c>
    </row>
    <row r="830" spans="1:7" s="244" customFormat="1" ht="14.25">
      <c r="A830" s="261" t="s">
        <v>1467</v>
      </c>
      <c r="B830" s="287" t="s">
        <v>1468</v>
      </c>
      <c r="C830" s="263"/>
      <c r="D830" s="263">
        <v>20</v>
      </c>
      <c r="E830" s="263">
        <v>10</v>
      </c>
      <c r="F830" s="257" t="str">
        <f t="shared" si="26"/>
        <v/>
      </c>
      <c r="G830" s="257">
        <f t="shared" si="27"/>
        <v>50</v>
      </c>
    </row>
    <row r="831" spans="1:7" s="244" customFormat="1" ht="14.25">
      <c r="A831" s="261" t="s">
        <v>1469</v>
      </c>
      <c r="B831" s="287" t="s">
        <v>1470</v>
      </c>
      <c r="C831" s="263"/>
      <c r="D831" s="263">
        <v>10</v>
      </c>
      <c r="E831" s="263">
        <v>5</v>
      </c>
      <c r="F831" s="257" t="str">
        <f t="shared" si="26"/>
        <v/>
      </c>
      <c r="G831" s="257">
        <f t="shared" si="27"/>
        <v>50</v>
      </c>
    </row>
    <row r="832" spans="1:7" s="244" customFormat="1" ht="14.25">
      <c r="A832" s="261" t="s">
        <v>1471</v>
      </c>
      <c r="B832" s="287" t="s">
        <v>1472</v>
      </c>
      <c r="C832" s="263"/>
      <c r="D832" s="263">
        <v>0</v>
      </c>
      <c r="E832" s="263"/>
      <c r="F832" s="257" t="str">
        <f t="shared" si="26"/>
        <v/>
      </c>
      <c r="G832" s="257" t="str">
        <f t="shared" si="27"/>
        <v/>
      </c>
    </row>
    <row r="833" spans="1:7" s="244" customFormat="1" ht="14.25">
      <c r="A833" s="261" t="s">
        <v>1473</v>
      </c>
      <c r="B833" s="287" t="s">
        <v>1474</v>
      </c>
      <c r="C833" s="263"/>
      <c r="D833" s="263">
        <v>0</v>
      </c>
      <c r="E833" s="263"/>
      <c r="F833" s="257" t="str">
        <f t="shared" si="26"/>
        <v/>
      </c>
      <c r="G833" s="257" t="str">
        <f t="shared" si="27"/>
        <v/>
      </c>
    </row>
    <row r="834" spans="1:7" s="244" customFormat="1" ht="14.25">
      <c r="A834" s="261" t="s">
        <v>1475</v>
      </c>
      <c r="B834" s="287" t="s">
        <v>1476</v>
      </c>
      <c r="C834" s="263"/>
      <c r="D834" s="263">
        <v>0</v>
      </c>
      <c r="E834" s="263"/>
      <c r="F834" s="257" t="str">
        <f t="shared" si="26"/>
        <v/>
      </c>
      <c r="G834" s="257" t="str">
        <f t="shared" si="27"/>
        <v/>
      </c>
    </row>
    <row r="835" spans="1:7" s="244" customFormat="1" ht="14.25">
      <c r="A835" s="261" t="s">
        <v>1477</v>
      </c>
      <c r="B835" s="287" t="s">
        <v>1478</v>
      </c>
      <c r="C835" s="263">
        <v>120</v>
      </c>
      <c r="D835" s="263">
        <v>88</v>
      </c>
      <c r="E835" s="263">
        <v>106</v>
      </c>
      <c r="F835" s="257">
        <f t="shared" si="26"/>
        <v>88.3</v>
      </c>
      <c r="G835" s="257">
        <f t="shared" si="27"/>
        <v>120.5</v>
      </c>
    </row>
    <row r="836" spans="1:7" s="244" customFormat="1" ht="14.25">
      <c r="A836" s="261" t="s">
        <v>1479</v>
      </c>
      <c r="B836" s="287" t="s">
        <v>1480</v>
      </c>
      <c r="C836" s="263"/>
      <c r="D836" s="263">
        <v>0</v>
      </c>
      <c r="E836" s="263"/>
      <c r="F836" s="257" t="str">
        <f t="shared" si="26"/>
        <v/>
      </c>
      <c r="G836" s="257" t="str">
        <f t="shared" si="27"/>
        <v/>
      </c>
    </row>
    <row r="837" spans="1:7" s="244" customFormat="1" ht="14.25">
      <c r="A837" s="261" t="s">
        <v>1481</v>
      </c>
      <c r="B837" s="287" t="s">
        <v>1482</v>
      </c>
      <c r="C837" s="263"/>
      <c r="D837" s="263">
        <v>0</v>
      </c>
      <c r="E837" s="263"/>
      <c r="F837" s="257" t="str">
        <f t="shared" si="26"/>
        <v/>
      </c>
      <c r="G837" s="257" t="str">
        <f t="shared" si="27"/>
        <v/>
      </c>
    </row>
    <row r="838" spans="1:7" s="244" customFormat="1" ht="14.25">
      <c r="A838" s="261" t="s">
        <v>1483</v>
      </c>
      <c r="B838" s="287" t="s">
        <v>1484</v>
      </c>
      <c r="C838" s="263">
        <v>4858</v>
      </c>
      <c r="D838" s="263">
        <v>2006</v>
      </c>
      <c r="E838" s="263">
        <v>5008</v>
      </c>
      <c r="F838" s="257">
        <f t="shared" si="26"/>
        <v>103.1</v>
      </c>
      <c r="G838" s="257">
        <f t="shared" si="27"/>
        <v>249.7</v>
      </c>
    </row>
    <row r="839" spans="1:7" s="244" customFormat="1" ht="14.25">
      <c r="A839" s="261" t="s">
        <v>1485</v>
      </c>
      <c r="B839" s="287" t="s">
        <v>1486</v>
      </c>
      <c r="C839" s="263"/>
      <c r="D839" s="263">
        <v>0</v>
      </c>
      <c r="E839" s="263"/>
      <c r="F839" s="257" t="str">
        <f t="shared" si="26"/>
        <v/>
      </c>
      <c r="G839" s="257" t="str">
        <f t="shared" si="27"/>
        <v/>
      </c>
    </row>
    <row r="840" spans="1:7" s="244" customFormat="1" ht="14.25">
      <c r="A840" s="261" t="s">
        <v>1487</v>
      </c>
      <c r="B840" s="287" t="s">
        <v>1488</v>
      </c>
      <c r="C840" s="263"/>
      <c r="D840" s="263">
        <v>20</v>
      </c>
      <c r="E840" s="263"/>
      <c r="F840" s="257" t="str">
        <f t="shared" si="26"/>
        <v/>
      </c>
      <c r="G840" s="257">
        <f t="shared" si="27"/>
        <v>0</v>
      </c>
    </row>
    <row r="841" spans="1:7" s="244" customFormat="1" ht="14.25">
      <c r="A841" s="261" t="s">
        <v>1489</v>
      </c>
      <c r="B841" s="287" t="s">
        <v>1490</v>
      </c>
      <c r="C841" s="263"/>
      <c r="D841" s="263">
        <v>0</v>
      </c>
      <c r="E841" s="263"/>
      <c r="F841" s="257" t="str">
        <f t="shared" si="26"/>
        <v/>
      </c>
      <c r="G841" s="257" t="str">
        <f t="shared" si="27"/>
        <v/>
      </c>
    </row>
    <row r="842" spans="1:7" s="244" customFormat="1" ht="14.25">
      <c r="A842" s="261" t="s">
        <v>1491</v>
      </c>
      <c r="B842" s="287" t="s">
        <v>1492</v>
      </c>
      <c r="C842" s="263"/>
      <c r="D842" s="263">
        <v>0</v>
      </c>
      <c r="E842" s="263"/>
      <c r="F842" s="257" t="str">
        <f t="shared" si="26"/>
        <v/>
      </c>
      <c r="G842" s="257" t="str">
        <f t="shared" si="27"/>
        <v/>
      </c>
    </row>
    <row r="843" spans="1:7" s="244" customFormat="1" ht="14.25">
      <c r="A843" s="261" t="s">
        <v>1493</v>
      </c>
      <c r="B843" s="287" t="s">
        <v>1494</v>
      </c>
      <c r="C843" s="263"/>
      <c r="D843" s="263">
        <v>563</v>
      </c>
      <c r="E843" s="263">
        <v>2001</v>
      </c>
      <c r="F843" s="257" t="str">
        <f t="shared" si="26"/>
        <v/>
      </c>
      <c r="G843" s="257">
        <f t="shared" si="27"/>
        <v>355.4</v>
      </c>
    </row>
    <row r="844" spans="1:7" s="244" customFormat="1" ht="14.25">
      <c r="A844" s="261" t="s">
        <v>1495</v>
      </c>
      <c r="B844" s="287" t="s">
        <v>1496</v>
      </c>
      <c r="C844" s="263"/>
      <c r="D844" s="263">
        <v>30</v>
      </c>
      <c r="E844" s="263"/>
      <c r="F844" s="257" t="str">
        <f t="shared" ref="F844:F907" si="29">IF(C844=0,"",ROUND(E844/C844*100,1))</f>
        <v/>
      </c>
      <c r="G844" s="257">
        <f t="shared" ref="G844:G907" si="30">IF(D844=0,"",ROUND(E844/D844*100,1))</f>
        <v>0</v>
      </c>
    </row>
    <row r="845" spans="1:7" s="244" customFormat="1" ht="14.25">
      <c r="A845" s="261" t="s">
        <v>1497</v>
      </c>
      <c r="B845" s="287" t="s">
        <v>1498</v>
      </c>
      <c r="C845" s="263"/>
      <c r="D845" s="263">
        <v>0</v>
      </c>
      <c r="E845" s="263"/>
      <c r="F845" s="257" t="str">
        <f t="shared" si="29"/>
        <v/>
      </c>
      <c r="G845" s="257" t="str">
        <f t="shared" si="30"/>
        <v/>
      </c>
    </row>
    <row r="846" spans="1:7" s="244" customFormat="1" ht="14.25">
      <c r="A846" s="261" t="s">
        <v>1499</v>
      </c>
      <c r="B846" s="287" t="s">
        <v>1500</v>
      </c>
      <c r="C846" s="263">
        <v>2631</v>
      </c>
      <c r="D846" s="263">
        <v>138</v>
      </c>
      <c r="E846" s="263"/>
      <c r="F846" s="257">
        <f t="shared" si="29"/>
        <v>0</v>
      </c>
      <c r="G846" s="257">
        <f t="shared" si="30"/>
        <v>0</v>
      </c>
    </row>
    <row r="847" spans="1:7" s="244" customFormat="1" ht="14.25">
      <c r="A847" s="261" t="s">
        <v>1501</v>
      </c>
      <c r="B847" s="287" t="s">
        <v>1502</v>
      </c>
      <c r="C847" s="263">
        <v>2003</v>
      </c>
      <c r="D847" s="263">
        <v>769</v>
      </c>
      <c r="E847" s="263">
        <v>1210</v>
      </c>
      <c r="F847" s="257">
        <f t="shared" si="29"/>
        <v>60.4</v>
      </c>
      <c r="G847" s="257">
        <f t="shared" si="30"/>
        <v>157.30000000000001</v>
      </c>
    </row>
    <row r="848" spans="1:7" s="244" customFormat="1" ht="14.25">
      <c r="A848" s="258" t="s">
        <v>1503</v>
      </c>
      <c r="B848" s="286" t="s">
        <v>1504</v>
      </c>
      <c r="C848" s="260">
        <f>SUM(C849:C869)</f>
        <v>5440</v>
      </c>
      <c r="D848" s="260">
        <v>1947</v>
      </c>
      <c r="E848" s="260">
        <v>9355</v>
      </c>
      <c r="F848" s="257">
        <f t="shared" si="29"/>
        <v>172</v>
      </c>
      <c r="G848" s="257">
        <f t="shared" si="30"/>
        <v>480.5</v>
      </c>
    </row>
    <row r="849" spans="1:7" s="244" customFormat="1" ht="14.25">
      <c r="A849" s="261" t="s">
        <v>1505</v>
      </c>
      <c r="B849" s="287" t="s">
        <v>33</v>
      </c>
      <c r="C849" s="263">
        <v>1002</v>
      </c>
      <c r="D849" s="263">
        <v>759</v>
      </c>
      <c r="E849" s="263">
        <v>2199</v>
      </c>
      <c r="F849" s="257">
        <f t="shared" si="29"/>
        <v>219.5</v>
      </c>
      <c r="G849" s="257">
        <f t="shared" si="30"/>
        <v>289.7</v>
      </c>
    </row>
    <row r="850" spans="1:7" s="244" customFormat="1" ht="14.25">
      <c r="A850" s="261" t="s">
        <v>1506</v>
      </c>
      <c r="B850" s="287" t="s">
        <v>35</v>
      </c>
      <c r="C850" s="263">
        <v>50</v>
      </c>
      <c r="D850" s="263">
        <v>40</v>
      </c>
      <c r="E850" s="263">
        <v>66</v>
      </c>
      <c r="F850" s="257">
        <f t="shared" si="29"/>
        <v>132</v>
      </c>
      <c r="G850" s="257">
        <f t="shared" si="30"/>
        <v>165</v>
      </c>
    </row>
    <row r="851" spans="1:7" s="244" customFormat="1" ht="14.25">
      <c r="A851" s="261" t="s">
        <v>1507</v>
      </c>
      <c r="B851" s="287" t="s">
        <v>37</v>
      </c>
      <c r="C851" s="263"/>
      <c r="D851" s="263">
        <v>46</v>
      </c>
      <c r="E851" s="263">
        <v>59</v>
      </c>
      <c r="F851" s="257" t="str">
        <f t="shared" si="29"/>
        <v/>
      </c>
      <c r="G851" s="257">
        <f t="shared" si="30"/>
        <v>128.30000000000001</v>
      </c>
    </row>
    <row r="852" spans="1:7" s="244" customFormat="1" ht="14.25">
      <c r="A852" s="261" t="s">
        <v>1508</v>
      </c>
      <c r="B852" s="287" t="s">
        <v>1509</v>
      </c>
      <c r="C852" s="263">
        <v>2760</v>
      </c>
      <c r="D852" s="263">
        <v>754</v>
      </c>
      <c r="E852" s="263">
        <v>3953</v>
      </c>
      <c r="F852" s="257">
        <f t="shared" si="29"/>
        <v>143.19999999999999</v>
      </c>
      <c r="G852" s="257">
        <f t="shared" si="30"/>
        <v>524.29999999999995</v>
      </c>
    </row>
    <row r="853" spans="1:7" s="244" customFormat="1" ht="14.25">
      <c r="A853" s="261" t="s">
        <v>1510</v>
      </c>
      <c r="B853" s="287" t="s">
        <v>1511</v>
      </c>
      <c r="C853" s="263"/>
      <c r="D853" s="263"/>
      <c r="E853" s="263">
        <v>736</v>
      </c>
      <c r="F853" s="257" t="str">
        <f t="shared" si="29"/>
        <v/>
      </c>
      <c r="G853" s="257" t="str">
        <f t="shared" si="30"/>
        <v/>
      </c>
    </row>
    <row r="854" spans="1:7" s="244" customFormat="1" ht="14.25">
      <c r="A854" s="261" t="s">
        <v>1512</v>
      </c>
      <c r="B854" s="287" t="s">
        <v>1513</v>
      </c>
      <c r="C854" s="263"/>
      <c r="D854" s="263"/>
      <c r="E854" s="263">
        <v>20</v>
      </c>
      <c r="F854" s="257" t="str">
        <f t="shared" si="29"/>
        <v/>
      </c>
      <c r="G854" s="257" t="str">
        <f t="shared" si="30"/>
        <v/>
      </c>
    </row>
    <row r="855" spans="1:7" s="244" customFormat="1" ht="14.25">
      <c r="A855" s="261" t="s">
        <v>1514</v>
      </c>
      <c r="B855" s="287" t="s">
        <v>1515</v>
      </c>
      <c r="C855" s="263">
        <v>70</v>
      </c>
      <c r="D855" s="263">
        <v>80</v>
      </c>
      <c r="E855" s="263">
        <v>1098</v>
      </c>
      <c r="F855" s="257">
        <f t="shared" si="29"/>
        <v>1568.6</v>
      </c>
      <c r="G855" s="257">
        <f t="shared" si="30"/>
        <v>1372.5</v>
      </c>
    </row>
    <row r="856" spans="1:7" s="244" customFormat="1" ht="14.25">
      <c r="A856" s="261" t="s">
        <v>1516</v>
      </c>
      <c r="B856" s="287" t="s">
        <v>1517</v>
      </c>
      <c r="C856" s="263"/>
      <c r="D856" s="263"/>
      <c r="E856" s="263">
        <v>855</v>
      </c>
      <c r="F856" s="257" t="str">
        <f t="shared" si="29"/>
        <v/>
      </c>
      <c r="G856" s="257" t="str">
        <f t="shared" si="30"/>
        <v/>
      </c>
    </row>
    <row r="857" spans="1:7" s="244" customFormat="1" ht="14.25">
      <c r="A857" s="261" t="s">
        <v>1518</v>
      </c>
      <c r="B857" s="287" t="s">
        <v>1519</v>
      </c>
      <c r="C857" s="263"/>
      <c r="D857" s="263"/>
      <c r="E857" s="263"/>
      <c r="F857" s="257" t="str">
        <f t="shared" si="29"/>
        <v/>
      </c>
      <c r="G857" s="257" t="str">
        <f t="shared" si="30"/>
        <v/>
      </c>
    </row>
    <row r="858" spans="1:7" s="244" customFormat="1" ht="14.25">
      <c r="A858" s="261" t="s">
        <v>1520</v>
      </c>
      <c r="B858" s="287" t="s">
        <v>1521</v>
      </c>
      <c r="C858" s="263"/>
      <c r="D858" s="263">
        <v>0</v>
      </c>
      <c r="E858" s="263"/>
      <c r="F858" s="257" t="str">
        <f t="shared" si="29"/>
        <v/>
      </c>
      <c r="G858" s="257" t="str">
        <f t="shared" si="30"/>
        <v/>
      </c>
    </row>
    <row r="859" spans="1:7" s="244" customFormat="1" ht="14.25">
      <c r="A859" s="261" t="s">
        <v>1522</v>
      </c>
      <c r="B859" s="287" t="s">
        <v>1523</v>
      </c>
      <c r="C859" s="263">
        <v>193</v>
      </c>
      <c r="D859" s="263">
        <v>0</v>
      </c>
      <c r="E859" s="263">
        <v>80</v>
      </c>
      <c r="F859" s="257">
        <f t="shared" si="29"/>
        <v>41.5</v>
      </c>
      <c r="G859" s="257" t="str">
        <f t="shared" si="30"/>
        <v/>
      </c>
    </row>
    <row r="860" spans="1:7" s="244" customFormat="1" ht="14.25">
      <c r="A860" s="261" t="s">
        <v>1524</v>
      </c>
      <c r="B860" s="287" t="s">
        <v>1525</v>
      </c>
      <c r="C860" s="263"/>
      <c r="D860" s="263">
        <v>0</v>
      </c>
      <c r="E860" s="263"/>
      <c r="F860" s="257" t="str">
        <f t="shared" si="29"/>
        <v/>
      </c>
      <c r="G860" s="257" t="str">
        <f t="shared" si="30"/>
        <v/>
      </c>
    </row>
    <row r="861" spans="1:7" s="244" customFormat="1" ht="14.25">
      <c r="A861" s="261" t="s">
        <v>1526</v>
      </c>
      <c r="B861" s="287" t="s">
        <v>1527</v>
      </c>
      <c r="C861" s="263"/>
      <c r="D861" s="263"/>
      <c r="E861" s="263"/>
      <c r="F861" s="257" t="str">
        <f t="shared" si="29"/>
        <v/>
      </c>
      <c r="G861" s="257" t="str">
        <f t="shared" si="30"/>
        <v/>
      </c>
    </row>
    <row r="862" spans="1:7" s="244" customFormat="1" ht="14.25">
      <c r="A862" s="261" t="s">
        <v>1528</v>
      </c>
      <c r="B862" s="287" t="s">
        <v>1529</v>
      </c>
      <c r="C862" s="263"/>
      <c r="D862" s="263"/>
      <c r="E862" s="263"/>
      <c r="F862" s="257" t="str">
        <f t="shared" si="29"/>
        <v/>
      </c>
      <c r="G862" s="257" t="str">
        <f t="shared" si="30"/>
        <v/>
      </c>
    </row>
    <row r="863" spans="1:7" s="244" customFormat="1" ht="14.25">
      <c r="A863" s="261" t="s">
        <v>1530</v>
      </c>
      <c r="B863" s="287" t="s">
        <v>1531</v>
      </c>
      <c r="C863" s="263"/>
      <c r="D863" s="263">
        <v>0</v>
      </c>
      <c r="E863" s="263"/>
      <c r="F863" s="257" t="str">
        <f t="shared" si="29"/>
        <v/>
      </c>
      <c r="G863" s="257" t="str">
        <f t="shared" si="30"/>
        <v/>
      </c>
    </row>
    <row r="864" spans="1:7" s="244" customFormat="1" ht="14.25">
      <c r="A864" s="261" t="s">
        <v>1532</v>
      </c>
      <c r="B864" s="287" t="s">
        <v>1533</v>
      </c>
      <c r="C864" s="263"/>
      <c r="D864" s="263">
        <v>0</v>
      </c>
      <c r="E864" s="263"/>
      <c r="F864" s="257" t="str">
        <f t="shared" si="29"/>
        <v/>
      </c>
      <c r="G864" s="257" t="str">
        <f t="shared" si="30"/>
        <v/>
      </c>
    </row>
    <row r="865" spans="1:7" s="244" customFormat="1" ht="14.25">
      <c r="A865" s="261" t="s">
        <v>1534</v>
      </c>
      <c r="B865" s="287" t="s">
        <v>1535</v>
      </c>
      <c r="C865" s="263"/>
      <c r="D865" s="263">
        <v>0</v>
      </c>
      <c r="E865" s="263"/>
      <c r="F865" s="257" t="str">
        <f t="shared" si="29"/>
        <v/>
      </c>
      <c r="G865" s="257" t="str">
        <f t="shared" si="30"/>
        <v/>
      </c>
    </row>
    <row r="866" spans="1:7" s="244" customFormat="1" ht="14.25">
      <c r="A866" s="261" t="s">
        <v>1536</v>
      </c>
      <c r="B866" s="287" t="s">
        <v>1537</v>
      </c>
      <c r="C866" s="263">
        <v>1056</v>
      </c>
      <c r="D866" s="263">
        <v>250</v>
      </c>
      <c r="E866" s="263">
        <v>200</v>
      </c>
      <c r="F866" s="257">
        <f t="shared" si="29"/>
        <v>18.899999999999999</v>
      </c>
      <c r="G866" s="257">
        <f t="shared" si="30"/>
        <v>80</v>
      </c>
    </row>
    <row r="867" spans="1:7" s="244" customFormat="1" ht="14.25">
      <c r="A867" s="261" t="s">
        <v>1538</v>
      </c>
      <c r="B867" s="287" t="s">
        <v>1539</v>
      </c>
      <c r="C867" s="263"/>
      <c r="D867" s="263">
        <v>0</v>
      </c>
      <c r="E867" s="263"/>
      <c r="F867" s="257" t="str">
        <f t="shared" si="29"/>
        <v/>
      </c>
      <c r="G867" s="257" t="str">
        <f t="shared" si="30"/>
        <v/>
      </c>
    </row>
    <row r="868" spans="1:7" s="244" customFormat="1" ht="14.25">
      <c r="A868" s="261" t="s">
        <v>1540</v>
      </c>
      <c r="B868" s="287" t="s">
        <v>1474</v>
      </c>
      <c r="C868" s="263">
        <v>174</v>
      </c>
      <c r="D868" s="263">
        <v>0</v>
      </c>
      <c r="E868" s="263"/>
      <c r="F868" s="257">
        <f t="shared" si="29"/>
        <v>0</v>
      </c>
      <c r="G868" s="257" t="str">
        <f t="shared" si="30"/>
        <v/>
      </c>
    </row>
    <row r="869" spans="1:7" s="244" customFormat="1" ht="14.25">
      <c r="A869" s="261" t="s">
        <v>1541</v>
      </c>
      <c r="B869" s="287" t="s">
        <v>1542</v>
      </c>
      <c r="C869" s="263">
        <v>135</v>
      </c>
      <c r="D869" s="263">
        <v>18</v>
      </c>
      <c r="E869" s="263">
        <v>89</v>
      </c>
      <c r="F869" s="257">
        <f t="shared" si="29"/>
        <v>65.900000000000006</v>
      </c>
      <c r="G869" s="257">
        <f t="shared" si="30"/>
        <v>494.4</v>
      </c>
    </row>
    <row r="870" spans="1:7" s="244" customFormat="1" ht="14.25">
      <c r="A870" s="258" t="s">
        <v>1543</v>
      </c>
      <c r="B870" s="286" t="s">
        <v>1544</v>
      </c>
      <c r="C870" s="260">
        <f>SUM(C871:C897)</f>
        <v>7945</v>
      </c>
      <c r="D870" s="260">
        <v>1983</v>
      </c>
      <c r="E870" s="260">
        <v>19709</v>
      </c>
      <c r="F870" s="257">
        <f t="shared" si="29"/>
        <v>248.1</v>
      </c>
      <c r="G870" s="257">
        <f t="shared" si="30"/>
        <v>993.9</v>
      </c>
    </row>
    <row r="871" spans="1:7" s="244" customFormat="1" ht="14.25">
      <c r="A871" s="261" t="s">
        <v>1545</v>
      </c>
      <c r="B871" s="287" t="s">
        <v>33</v>
      </c>
      <c r="C871" s="263">
        <v>666</v>
      </c>
      <c r="D871" s="263">
        <v>662</v>
      </c>
      <c r="E871" s="263">
        <v>2256</v>
      </c>
      <c r="F871" s="257">
        <f t="shared" si="29"/>
        <v>338.7</v>
      </c>
      <c r="G871" s="257">
        <f t="shared" si="30"/>
        <v>340.8</v>
      </c>
    </row>
    <row r="872" spans="1:7" s="244" customFormat="1" ht="14.25">
      <c r="A872" s="261" t="s">
        <v>1546</v>
      </c>
      <c r="B872" s="287" t="s">
        <v>35</v>
      </c>
      <c r="C872" s="263">
        <v>160</v>
      </c>
      <c r="D872" s="263">
        <v>24</v>
      </c>
      <c r="E872" s="263">
        <v>130</v>
      </c>
      <c r="F872" s="257">
        <f t="shared" si="29"/>
        <v>81.3</v>
      </c>
      <c r="G872" s="257">
        <f t="shared" si="30"/>
        <v>541.70000000000005</v>
      </c>
    </row>
    <row r="873" spans="1:7" s="244" customFormat="1" ht="14.25">
      <c r="A873" s="261" t="s">
        <v>1547</v>
      </c>
      <c r="B873" s="287" t="s">
        <v>37</v>
      </c>
      <c r="C873" s="263"/>
      <c r="D873" s="263"/>
      <c r="E873" s="263">
        <v>30</v>
      </c>
      <c r="F873" s="257" t="str">
        <f t="shared" si="29"/>
        <v/>
      </c>
      <c r="G873" s="257" t="str">
        <f t="shared" si="30"/>
        <v/>
      </c>
    </row>
    <row r="874" spans="1:7" s="244" customFormat="1" ht="14.25">
      <c r="A874" s="261" t="s">
        <v>1548</v>
      </c>
      <c r="B874" s="287" t="s">
        <v>1549</v>
      </c>
      <c r="C874" s="263">
        <v>960</v>
      </c>
      <c r="D874" s="263">
        <v>496</v>
      </c>
      <c r="E874" s="263">
        <v>2632</v>
      </c>
      <c r="F874" s="257">
        <f t="shared" si="29"/>
        <v>274.2</v>
      </c>
      <c r="G874" s="257">
        <f t="shared" si="30"/>
        <v>530.6</v>
      </c>
    </row>
    <row r="875" spans="1:7" s="244" customFormat="1" ht="14.25">
      <c r="A875" s="261" t="s">
        <v>1550</v>
      </c>
      <c r="B875" s="287" t="s">
        <v>1551</v>
      </c>
      <c r="C875" s="263"/>
      <c r="D875" s="263"/>
      <c r="E875" s="263">
        <v>98</v>
      </c>
      <c r="F875" s="257" t="str">
        <f t="shared" si="29"/>
        <v/>
      </c>
      <c r="G875" s="257" t="str">
        <f t="shared" si="30"/>
        <v/>
      </c>
    </row>
    <row r="876" spans="1:7" s="244" customFormat="1" ht="14.25">
      <c r="A876" s="261" t="s">
        <v>1552</v>
      </c>
      <c r="B876" s="287" t="s">
        <v>1553</v>
      </c>
      <c r="C876" s="263">
        <v>849</v>
      </c>
      <c r="D876" s="263">
        <v>137</v>
      </c>
      <c r="E876" s="263">
        <v>2152</v>
      </c>
      <c r="F876" s="257">
        <f t="shared" si="29"/>
        <v>253.5</v>
      </c>
      <c r="G876" s="257">
        <f t="shared" si="30"/>
        <v>1570.8</v>
      </c>
    </row>
    <row r="877" spans="1:7" s="244" customFormat="1" ht="14.25">
      <c r="A877" s="261" t="s">
        <v>1554</v>
      </c>
      <c r="B877" s="287" t="s">
        <v>1555</v>
      </c>
      <c r="C877" s="263"/>
      <c r="D877" s="263">
        <v>0</v>
      </c>
      <c r="E877" s="263"/>
      <c r="F877" s="257" t="str">
        <f t="shared" si="29"/>
        <v/>
      </c>
      <c r="G877" s="257" t="str">
        <f t="shared" si="30"/>
        <v/>
      </c>
    </row>
    <row r="878" spans="1:7" s="244" customFormat="1" ht="14.25">
      <c r="A878" s="261" t="s">
        <v>1556</v>
      </c>
      <c r="B878" s="287" t="s">
        <v>1557</v>
      </c>
      <c r="C878" s="263"/>
      <c r="D878" s="263"/>
      <c r="E878" s="263">
        <v>60</v>
      </c>
      <c r="F878" s="257" t="str">
        <f t="shared" si="29"/>
        <v/>
      </c>
      <c r="G878" s="257" t="str">
        <f t="shared" si="30"/>
        <v/>
      </c>
    </row>
    <row r="879" spans="1:7" s="244" customFormat="1" ht="14.25">
      <c r="A879" s="261" t="s">
        <v>1558</v>
      </c>
      <c r="B879" s="287" t="s">
        <v>1559</v>
      </c>
      <c r="C879" s="263"/>
      <c r="D879" s="263"/>
      <c r="E879" s="263">
        <v>20</v>
      </c>
      <c r="F879" s="257" t="str">
        <f t="shared" si="29"/>
        <v/>
      </c>
      <c r="G879" s="257" t="str">
        <f t="shared" si="30"/>
        <v/>
      </c>
    </row>
    <row r="880" spans="1:7" s="244" customFormat="1" ht="14.25">
      <c r="A880" s="261" t="s">
        <v>1560</v>
      </c>
      <c r="B880" s="287" t="s">
        <v>1561</v>
      </c>
      <c r="C880" s="263">
        <v>520</v>
      </c>
      <c r="D880" s="263">
        <v>60</v>
      </c>
      <c r="E880" s="263">
        <v>1211</v>
      </c>
      <c r="F880" s="257">
        <f t="shared" si="29"/>
        <v>232.9</v>
      </c>
      <c r="G880" s="257">
        <f t="shared" si="30"/>
        <v>2018.3</v>
      </c>
    </row>
    <row r="881" spans="1:7" s="244" customFormat="1" ht="14.25">
      <c r="A881" s="261" t="s">
        <v>1562</v>
      </c>
      <c r="B881" s="287" t="s">
        <v>1563</v>
      </c>
      <c r="C881" s="263"/>
      <c r="D881" s="263"/>
      <c r="E881" s="263">
        <v>20</v>
      </c>
      <c r="F881" s="257" t="str">
        <f t="shared" si="29"/>
        <v/>
      </c>
      <c r="G881" s="257" t="str">
        <f t="shared" si="30"/>
        <v/>
      </c>
    </row>
    <row r="882" spans="1:7" s="244" customFormat="1" ht="14.25">
      <c r="A882" s="261" t="s">
        <v>1564</v>
      </c>
      <c r="B882" s="287" t="s">
        <v>1565</v>
      </c>
      <c r="C882" s="263"/>
      <c r="D882" s="263">
        <v>0</v>
      </c>
      <c r="E882" s="263"/>
      <c r="F882" s="257" t="str">
        <f t="shared" si="29"/>
        <v/>
      </c>
      <c r="G882" s="257" t="str">
        <f t="shared" si="30"/>
        <v/>
      </c>
    </row>
    <row r="883" spans="1:7" s="244" customFormat="1" ht="14.25">
      <c r="A883" s="261" t="s">
        <v>1566</v>
      </c>
      <c r="B883" s="287" t="s">
        <v>1567</v>
      </c>
      <c r="C883" s="263"/>
      <c r="D883" s="263">
        <v>0</v>
      </c>
      <c r="E883" s="263"/>
      <c r="F883" s="257" t="str">
        <f t="shared" si="29"/>
        <v/>
      </c>
      <c r="G883" s="257" t="str">
        <f t="shared" si="30"/>
        <v/>
      </c>
    </row>
    <row r="884" spans="1:7" s="244" customFormat="1" ht="14.25">
      <c r="A884" s="261" t="s">
        <v>1568</v>
      </c>
      <c r="B884" s="287" t="s">
        <v>1569</v>
      </c>
      <c r="C884" s="263">
        <v>176</v>
      </c>
      <c r="D884" s="263">
        <v>58</v>
      </c>
      <c r="E884" s="263">
        <v>600</v>
      </c>
      <c r="F884" s="257">
        <f t="shared" si="29"/>
        <v>340.9</v>
      </c>
      <c r="G884" s="257">
        <f t="shared" si="30"/>
        <v>1034.5</v>
      </c>
    </row>
    <row r="885" spans="1:7" s="244" customFormat="1" ht="14.25">
      <c r="A885" s="261" t="s">
        <v>1570</v>
      </c>
      <c r="B885" s="287" t="s">
        <v>1571</v>
      </c>
      <c r="C885" s="263"/>
      <c r="D885" s="263"/>
      <c r="E885" s="263">
        <v>20</v>
      </c>
      <c r="F885" s="257" t="str">
        <f t="shared" si="29"/>
        <v/>
      </c>
      <c r="G885" s="257" t="str">
        <f t="shared" si="30"/>
        <v/>
      </c>
    </row>
    <row r="886" spans="1:7" s="244" customFormat="1" ht="14.25">
      <c r="A886" s="261" t="s">
        <v>1572</v>
      </c>
      <c r="B886" s="287" t="s">
        <v>1573</v>
      </c>
      <c r="C886" s="263"/>
      <c r="D886" s="263"/>
      <c r="E886" s="263">
        <v>3586</v>
      </c>
      <c r="F886" s="257" t="str">
        <f t="shared" si="29"/>
        <v/>
      </c>
      <c r="G886" s="257" t="str">
        <f t="shared" si="30"/>
        <v/>
      </c>
    </row>
    <row r="887" spans="1:7" s="244" customFormat="1" ht="14.25">
      <c r="A887" s="261" t="s">
        <v>1574</v>
      </c>
      <c r="B887" s="287" t="s">
        <v>1575</v>
      </c>
      <c r="C887" s="263"/>
      <c r="D887" s="263">
        <v>0</v>
      </c>
      <c r="E887" s="263"/>
      <c r="F887" s="257" t="str">
        <f t="shared" si="29"/>
        <v/>
      </c>
      <c r="G887" s="257" t="str">
        <f t="shared" si="30"/>
        <v/>
      </c>
    </row>
    <row r="888" spans="1:7" s="244" customFormat="1" ht="14.25">
      <c r="A888" s="261" t="s">
        <v>1576</v>
      </c>
      <c r="B888" s="287" t="s">
        <v>1577</v>
      </c>
      <c r="C888" s="263"/>
      <c r="D888" s="263">
        <v>0</v>
      </c>
      <c r="E888" s="263"/>
      <c r="F888" s="257" t="str">
        <f t="shared" si="29"/>
        <v/>
      </c>
      <c r="G888" s="257" t="str">
        <f t="shared" si="30"/>
        <v/>
      </c>
    </row>
    <row r="889" spans="1:7" s="244" customFormat="1" ht="14.25">
      <c r="A889" s="261" t="s">
        <v>1578</v>
      </c>
      <c r="B889" s="287" t="s">
        <v>1579</v>
      </c>
      <c r="C889" s="263"/>
      <c r="D889" s="263"/>
      <c r="E889" s="263">
        <v>1500</v>
      </c>
      <c r="F889" s="257" t="str">
        <f t="shared" si="29"/>
        <v/>
      </c>
      <c r="G889" s="257" t="str">
        <f t="shared" si="30"/>
        <v/>
      </c>
    </row>
    <row r="890" spans="1:7" s="244" customFormat="1" ht="14.25">
      <c r="A890" s="261" t="s">
        <v>1580</v>
      </c>
      <c r="B890" s="287" t="s">
        <v>1581</v>
      </c>
      <c r="C890" s="263">
        <v>2210</v>
      </c>
      <c r="D890" s="263">
        <v>450</v>
      </c>
      <c r="E890" s="263">
        <v>2963</v>
      </c>
      <c r="F890" s="257">
        <f t="shared" si="29"/>
        <v>134.1</v>
      </c>
      <c r="G890" s="257">
        <f t="shared" si="30"/>
        <v>658.4</v>
      </c>
    </row>
    <row r="891" spans="1:7" s="244" customFormat="1" ht="14.25">
      <c r="A891" s="261" t="s">
        <v>1582</v>
      </c>
      <c r="B891" s="287" t="s">
        <v>1583</v>
      </c>
      <c r="C891" s="263">
        <v>64</v>
      </c>
      <c r="D891" s="263">
        <v>20</v>
      </c>
      <c r="E891" s="263">
        <v>65</v>
      </c>
      <c r="F891" s="257">
        <f t="shared" si="29"/>
        <v>101.6</v>
      </c>
      <c r="G891" s="257">
        <f t="shared" si="30"/>
        <v>325</v>
      </c>
    </row>
    <row r="892" spans="1:7" s="244" customFormat="1" ht="14.25">
      <c r="A892" s="261" t="s">
        <v>1584</v>
      </c>
      <c r="B892" s="287" t="s">
        <v>1531</v>
      </c>
      <c r="C892" s="263"/>
      <c r="D892" s="263">
        <v>0</v>
      </c>
      <c r="E892" s="263">
        <v>60</v>
      </c>
      <c r="F892" s="257" t="str">
        <f t="shared" si="29"/>
        <v/>
      </c>
      <c r="G892" s="257" t="str">
        <f t="shared" si="30"/>
        <v/>
      </c>
    </row>
    <row r="893" spans="1:7" s="244" customFormat="1" ht="14.25">
      <c r="A893" s="261" t="s">
        <v>1585</v>
      </c>
      <c r="B893" s="287" t="s">
        <v>1586</v>
      </c>
      <c r="C893" s="263"/>
      <c r="D893" s="263">
        <v>0</v>
      </c>
      <c r="E893" s="263"/>
      <c r="F893" s="257" t="str">
        <f t="shared" si="29"/>
        <v/>
      </c>
      <c r="G893" s="257" t="str">
        <f t="shared" si="30"/>
        <v/>
      </c>
    </row>
    <row r="894" spans="1:7" s="244" customFormat="1" ht="14.25">
      <c r="A894" s="261" t="s">
        <v>1587</v>
      </c>
      <c r="B894" s="287" t="s">
        <v>1588</v>
      </c>
      <c r="C894" s="263"/>
      <c r="D894" s="263">
        <v>40</v>
      </c>
      <c r="E894" s="263">
        <v>40</v>
      </c>
      <c r="F894" s="257" t="str">
        <f t="shared" si="29"/>
        <v/>
      </c>
      <c r="G894" s="257">
        <f t="shared" si="30"/>
        <v>100</v>
      </c>
    </row>
    <row r="895" spans="1:7" s="244" customFormat="1" ht="14.25">
      <c r="A895" s="261" t="s">
        <v>1589</v>
      </c>
      <c r="B895" s="287" t="s">
        <v>1590</v>
      </c>
      <c r="C895" s="263"/>
      <c r="D895" s="263">
        <v>0</v>
      </c>
      <c r="E895" s="263"/>
      <c r="F895" s="257" t="str">
        <f t="shared" si="29"/>
        <v/>
      </c>
      <c r="G895" s="257" t="str">
        <f t="shared" si="30"/>
        <v/>
      </c>
    </row>
    <row r="896" spans="1:7" s="244" customFormat="1" ht="14.25">
      <c r="A896" s="261" t="s">
        <v>1591</v>
      </c>
      <c r="B896" s="287" t="s">
        <v>1592</v>
      </c>
      <c r="C896" s="263"/>
      <c r="D896" s="263">
        <v>0</v>
      </c>
      <c r="E896" s="263"/>
      <c r="F896" s="257" t="str">
        <f t="shared" si="29"/>
        <v/>
      </c>
      <c r="G896" s="257" t="str">
        <f t="shared" si="30"/>
        <v/>
      </c>
    </row>
    <row r="897" spans="1:7" s="244" customFormat="1" ht="14.25">
      <c r="A897" s="261" t="s">
        <v>1593</v>
      </c>
      <c r="B897" s="287" t="s">
        <v>1594</v>
      </c>
      <c r="C897" s="263">
        <v>2340</v>
      </c>
      <c r="D897" s="263">
        <v>36</v>
      </c>
      <c r="E897" s="263">
        <v>2266</v>
      </c>
      <c r="F897" s="257">
        <f t="shared" si="29"/>
        <v>96.8</v>
      </c>
      <c r="G897" s="257">
        <f t="shared" si="30"/>
        <v>6294.4</v>
      </c>
    </row>
    <row r="898" spans="1:7" s="244" customFormat="1" ht="14.25">
      <c r="A898" s="258" t="s">
        <v>1595</v>
      </c>
      <c r="B898" s="286" t="s">
        <v>1596</v>
      </c>
      <c r="C898" s="260">
        <f>SUM(C899:C908)</f>
        <v>7530</v>
      </c>
      <c r="D898" s="260">
        <v>17629</v>
      </c>
      <c r="E898" s="260">
        <v>8645</v>
      </c>
      <c r="F898" s="257">
        <f t="shared" si="29"/>
        <v>114.8</v>
      </c>
      <c r="G898" s="257">
        <f t="shared" si="30"/>
        <v>49</v>
      </c>
    </row>
    <row r="899" spans="1:7" s="244" customFormat="1" ht="14.25">
      <c r="A899" s="261" t="s">
        <v>1597</v>
      </c>
      <c r="B899" s="287" t="s">
        <v>33</v>
      </c>
      <c r="C899" s="263">
        <v>363</v>
      </c>
      <c r="D899" s="263">
        <v>314</v>
      </c>
      <c r="E899" s="263">
        <v>330</v>
      </c>
      <c r="F899" s="257">
        <f t="shared" si="29"/>
        <v>90.9</v>
      </c>
      <c r="G899" s="257">
        <f t="shared" si="30"/>
        <v>105.1</v>
      </c>
    </row>
    <row r="900" spans="1:7" s="244" customFormat="1" ht="14.25">
      <c r="A900" s="261" t="s">
        <v>1598</v>
      </c>
      <c r="B900" s="287" t="s">
        <v>35</v>
      </c>
      <c r="C900" s="263">
        <v>189</v>
      </c>
      <c r="D900" s="263">
        <v>695</v>
      </c>
      <c r="E900" s="263">
        <v>110</v>
      </c>
      <c r="F900" s="257">
        <f t="shared" si="29"/>
        <v>58.2</v>
      </c>
      <c r="G900" s="257">
        <f t="shared" si="30"/>
        <v>15.8</v>
      </c>
    </row>
    <row r="901" spans="1:7" s="244" customFormat="1" ht="14.25">
      <c r="A901" s="261" t="s">
        <v>1599</v>
      </c>
      <c r="B901" s="287" t="s">
        <v>37</v>
      </c>
      <c r="C901" s="263">
        <v>52</v>
      </c>
      <c r="D901" s="263">
        <v>101</v>
      </c>
      <c r="E901" s="263">
        <v>20</v>
      </c>
      <c r="F901" s="257">
        <f t="shared" si="29"/>
        <v>38.5</v>
      </c>
      <c r="G901" s="257">
        <f t="shared" si="30"/>
        <v>19.8</v>
      </c>
    </row>
    <row r="902" spans="1:7" s="244" customFormat="1" ht="14.25">
      <c r="A902" s="261" t="s">
        <v>1600</v>
      </c>
      <c r="B902" s="287" t="s">
        <v>1601</v>
      </c>
      <c r="C902" s="263">
        <v>1450</v>
      </c>
      <c r="D902" s="263">
        <v>4499</v>
      </c>
      <c r="E902" s="263">
        <v>880</v>
      </c>
      <c r="F902" s="257">
        <f t="shared" si="29"/>
        <v>60.7</v>
      </c>
      <c r="G902" s="257">
        <f t="shared" si="30"/>
        <v>19.600000000000001</v>
      </c>
    </row>
    <row r="903" spans="1:7" s="244" customFormat="1" ht="14.25">
      <c r="A903" s="261" t="s">
        <v>1602</v>
      </c>
      <c r="B903" s="287" t="s">
        <v>1603</v>
      </c>
      <c r="C903" s="263">
        <v>363</v>
      </c>
      <c r="D903" s="263">
        <v>3203</v>
      </c>
      <c r="E903" s="263">
        <v>330</v>
      </c>
      <c r="F903" s="257">
        <f t="shared" si="29"/>
        <v>90.9</v>
      </c>
      <c r="G903" s="257">
        <f t="shared" si="30"/>
        <v>10.3</v>
      </c>
    </row>
    <row r="904" spans="1:7" s="244" customFormat="1" ht="14.25">
      <c r="A904" s="261" t="s">
        <v>1604</v>
      </c>
      <c r="B904" s="287" t="s">
        <v>1605</v>
      </c>
      <c r="C904" s="263"/>
      <c r="D904" s="263">
        <v>0</v>
      </c>
      <c r="E904" s="263"/>
      <c r="F904" s="257" t="str">
        <f t="shared" si="29"/>
        <v/>
      </c>
      <c r="G904" s="257" t="str">
        <f t="shared" si="30"/>
        <v/>
      </c>
    </row>
    <row r="905" spans="1:7" s="244" customFormat="1" ht="14.25">
      <c r="A905" s="261" t="s">
        <v>1606</v>
      </c>
      <c r="B905" s="287" t="s">
        <v>1607</v>
      </c>
      <c r="C905" s="263"/>
      <c r="D905" s="263">
        <v>83</v>
      </c>
      <c r="E905" s="263">
        <v>50</v>
      </c>
      <c r="F905" s="257" t="str">
        <f t="shared" si="29"/>
        <v/>
      </c>
      <c r="G905" s="257">
        <f t="shared" si="30"/>
        <v>60.2</v>
      </c>
    </row>
    <row r="906" spans="1:7" s="244" customFormat="1" ht="14.25">
      <c r="A906" s="261" t="s">
        <v>1608</v>
      </c>
      <c r="B906" s="287" t="s">
        <v>1609</v>
      </c>
      <c r="C906" s="263"/>
      <c r="D906" s="263">
        <v>0</v>
      </c>
      <c r="E906" s="263"/>
      <c r="F906" s="257" t="str">
        <f t="shared" si="29"/>
        <v/>
      </c>
      <c r="G906" s="257" t="str">
        <f t="shared" si="30"/>
        <v/>
      </c>
    </row>
    <row r="907" spans="1:7" s="244" customFormat="1" ht="14.25">
      <c r="A907" s="261" t="s">
        <v>1610</v>
      </c>
      <c r="B907" s="287" t="s">
        <v>51</v>
      </c>
      <c r="C907" s="263">
        <v>453</v>
      </c>
      <c r="D907" s="263">
        <v>53</v>
      </c>
      <c r="E907" s="263">
        <v>433</v>
      </c>
      <c r="F907" s="257">
        <f t="shared" si="29"/>
        <v>95.6</v>
      </c>
      <c r="G907" s="257">
        <f t="shared" si="30"/>
        <v>817</v>
      </c>
    </row>
    <row r="908" spans="1:7" s="244" customFormat="1" ht="14.25">
      <c r="A908" s="261" t="s">
        <v>1611</v>
      </c>
      <c r="B908" s="287" t="s">
        <v>1612</v>
      </c>
      <c r="C908" s="263">
        <v>4660</v>
      </c>
      <c r="D908" s="263">
        <v>8681</v>
      </c>
      <c r="E908" s="263">
        <v>6492</v>
      </c>
      <c r="F908" s="257">
        <f t="shared" ref="F908:F971" si="31">IF(C908=0,"",ROUND(E908/C908*100,1))</f>
        <v>139.30000000000001</v>
      </c>
      <c r="G908" s="257">
        <f t="shared" ref="G908:G971" si="32">IF(D908=0,"",ROUND(E908/D908*100,1))</f>
        <v>74.8</v>
      </c>
    </row>
    <row r="909" spans="1:7" s="244" customFormat="1" ht="14.25">
      <c r="A909" s="258" t="s">
        <v>1613</v>
      </c>
      <c r="B909" s="286" t="s">
        <v>1614</v>
      </c>
      <c r="C909" s="260">
        <f>SUM(C910:C915)</f>
        <v>6161</v>
      </c>
      <c r="D909" s="260">
        <v>4503</v>
      </c>
      <c r="E909" s="260">
        <v>9289</v>
      </c>
      <c r="F909" s="257">
        <f t="shared" si="31"/>
        <v>150.80000000000001</v>
      </c>
      <c r="G909" s="257">
        <f t="shared" si="32"/>
        <v>206.3</v>
      </c>
    </row>
    <row r="910" spans="1:7" s="244" customFormat="1" ht="14.25">
      <c r="A910" s="261" t="s">
        <v>1615</v>
      </c>
      <c r="B910" s="287" t="s">
        <v>1616</v>
      </c>
      <c r="C910" s="263">
        <v>63</v>
      </c>
      <c r="D910" s="263">
        <v>940</v>
      </c>
      <c r="E910" s="263">
        <v>769</v>
      </c>
      <c r="F910" s="257">
        <f t="shared" si="31"/>
        <v>1220.5999999999999</v>
      </c>
      <c r="G910" s="257">
        <f t="shared" si="32"/>
        <v>81.8</v>
      </c>
    </row>
    <row r="911" spans="1:7" s="244" customFormat="1" ht="14.25">
      <c r="A911" s="261" t="s">
        <v>1617</v>
      </c>
      <c r="B911" s="287" t="s">
        <v>1618</v>
      </c>
      <c r="C911" s="263"/>
      <c r="D911" s="263">
        <v>0</v>
      </c>
      <c r="E911" s="263"/>
      <c r="F911" s="257" t="str">
        <f t="shared" si="31"/>
        <v/>
      </c>
      <c r="G911" s="257" t="str">
        <f t="shared" si="32"/>
        <v/>
      </c>
    </row>
    <row r="912" spans="1:7" s="244" customFormat="1" ht="14.25">
      <c r="A912" s="261" t="s">
        <v>1619</v>
      </c>
      <c r="B912" s="287" t="s">
        <v>1620</v>
      </c>
      <c r="C912" s="263">
        <v>3465</v>
      </c>
      <c r="D912" s="263">
        <v>3272</v>
      </c>
      <c r="E912" s="263">
        <v>5582</v>
      </c>
      <c r="F912" s="257">
        <f t="shared" si="31"/>
        <v>161.1</v>
      </c>
      <c r="G912" s="257">
        <f t="shared" si="32"/>
        <v>170.6</v>
      </c>
    </row>
    <row r="913" spans="1:7" s="244" customFormat="1" ht="14.25">
      <c r="A913" s="261" t="s">
        <v>1621</v>
      </c>
      <c r="B913" s="287" t="s">
        <v>1622</v>
      </c>
      <c r="C913" s="263">
        <v>1763</v>
      </c>
      <c r="D913" s="263">
        <v>94</v>
      </c>
      <c r="E913" s="263">
        <v>2688</v>
      </c>
      <c r="F913" s="257">
        <f t="shared" si="31"/>
        <v>152.5</v>
      </c>
      <c r="G913" s="257">
        <f t="shared" si="32"/>
        <v>2859.6</v>
      </c>
    </row>
    <row r="914" spans="1:7" s="244" customFormat="1" ht="14.25">
      <c r="A914" s="261" t="s">
        <v>1623</v>
      </c>
      <c r="B914" s="287" t="s">
        <v>1624</v>
      </c>
      <c r="C914" s="263"/>
      <c r="D914" s="263">
        <v>0</v>
      </c>
      <c r="E914" s="263"/>
      <c r="F914" s="257" t="str">
        <f t="shared" si="31"/>
        <v/>
      </c>
      <c r="G914" s="257" t="str">
        <f t="shared" si="32"/>
        <v/>
      </c>
    </row>
    <row r="915" spans="1:7" s="244" customFormat="1" ht="14.25">
      <c r="A915" s="261" t="s">
        <v>1625</v>
      </c>
      <c r="B915" s="287" t="s">
        <v>1626</v>
      </c>
      <c r="C915" s="263">
        <v>870</v>
      </c>
      <c r="D915" s="263">
        <v>197</v>
      </c>
      <c r="E915" s="263">
        <v>250</v>
      </c>
      <c r="F915" s="257">
        <f t="shared" si="31"/>
        <v>28.7</v>
      </c>
      <c r="G915" s="257">
        <f t="shared" si="32"/>
        <v>126.9</v>
      </c>
    </row>
    <row r="916" spans="1:7" s="244" customFormat="1" ht="14.25">
      <c r="A916" s="258" t="s">
        <v>1627</v>
      </c>
      <c r="B916" s="286" t="s">
        <v>1628</v>
      </c>
      <c r="C916" s="260">
        <f>SUM(C917:C921)</f>
        <v>1177</v>
      </c>
      <c r="D916" s="260">
        <v>2635</v>
      </c>
      <c r="E916" s="260">
        <v>1553</v>
      </c>
      <c r="F916" s="257">
        <f t="shared" si="31"/>
        <v>131.9</v>
      </c>
      <c r="G916" s="257">
        <f t="shared" si="32"/>
        <v>58.9</v>
      </c>
    </row>
    <row r="917" spans="1:7" s="244" customFormat="1" ht="14.25">
      <c r="A917" s="261" t="s">
        <v>1629</v>
      </c>
      <c r="B917" s="287" t="s">
        <v>1630</v>
      </c>
      <c r="C917" s="263"/>
      <c r="D917" s="263">
        <v>0</v>
      </c>
      <c r="E917" s="263"/>
      <c r="F917" s="257" t="str">
        <f t="shared" si="31"/>
        <v/>
      </c>
      <c r="G917" s="257" t="str">
        <f t="shared" si="32"/>
        <v/>
      </c>
    </row>
    <row r="918" spans="1:7" s="244" customFormat="1" ht="14.25">
      <c r="A918" s="261" t="s">
        <v>1631</v>
      </c>
      <c r="B918" s="287" t="s">
        <v>1632</v>
      </c>
      <c r="C918" s="263">
        <v>540</v>
      </c>
      <c r="D918" s="263">
        <v>2524</v>
      </c>
      <c r="E918" s="263">
        <v>1260</v>
      </c>
      <c r="F918" s="257">
        <f t="shared" si="31"/>
        <v>233.3</v>
      </c>
      <c r="G918" s="257">
        <f t="shared" si="32"/>
        <v>49.9</v>
      </c>
    </row>
    <row r="919" spans="1:7" s="244" customFormat="1" ht="14.25">
      <c r="A919" s="261" t="s">
        <v>1633</v>
      </c>
      <c r="B919" s="287" t="s">
        <v>1634</v>
      </c>
      <c r="C919" s="263"/>
      <c r="D919" s="263">
        <v>111</v>
      </c>
      <c r="E919" s="263">
        <v>220</v>
      </c>
      <c r="F919" s="257" t="str">
        <f t="shared" si="31"/>
        <v/>
      </c>
      <c r="G919" s="257">
        <f t="shared" si="32"/>
        <v>198.2</v>
      </c>
    </row>
    <row r="920" spans="1:7" s="244" customFormat="1" ht="14.25">
      <c r="A920" s="261" t="s">
        <v>1635</v>
      </c>
      <c r="B920" s="287" t="s">
        <v>1636</v>
      </c>
      <c r="C920" s="263"/>
      <c r="D920" s="263">
        <v>0</v>
      </c>
      <c r="E920" s="263"/>
      <c r="F920" s="257" t="str">
        <f t="shared" si="31"/>
        <v/>
      </c>
      <c r="G920" s="257" t="str">
        <f t="shared" si="32"/>
        <v/>
      </c>
    </row>
    <row r="921" spans="1:7" s="244" customFormat="1" ht="14.25">
      <c r="A921" s="261" t="s">
        <v>1637</v>
      </c>
      <c r="B921" s="287" t="s">
        <v>1638</v>
      </c>
      <c r="C921" s="263">
        <v>637</v>
      </c>
      <c r="D921" s="263">
        <v>0</v>
      </c>
      <c r="E921" s="263">
        <v>73</v>
      </c>
      <c r="F921" s="257">
        <f t="shared" si="31"/>
        <v>11.5</v>
      </c>
      <c r="G921" s="257" t="str">
        <f t="shared" si="32"/>
        <v/>
      </c>
    </row>
    <row r="922" spans="1:7" s="244" customFormat="1" ht="14.25">
      <c r="A922" s="258" t="s">
        <v>1639</v>
      </c>
      <c r="B922" s="286" t="s">
        <v>1640</v>
      </c>
      <c r="C922" s="260">
        <f>SUM(C923:C924)</f>
        <v>780</v>
      </c>
      <c r="D922" s="260">
        <v>304</v>
      </c>
      <c r="E922" s="260">
        <v>389</v>
      </c>
      <c r="F922" s="257">
        <f t="shared" si="31"/>
        <v>49.9</v>
      </c>
      <c r="G922" s="257">
        <f t="shared" si="32"/>
        <v>128</v>
      </c>
    </row>
    <row r="923" spans="1:7" s="244" customFormat="1" ht="14.25">
      <c r="A923" s="261" t="s">
        <v>1641</v>
      </c>
      <c r="B923" s="287" t="s">
        <v>1642</v>
      </c>
      <c r="C923" s="263"/>
      <c r="D923" s="263">
        <v>0</v>
      </c>
      <c r="E923" s="263"/>
      <c r="F923" s="257" t="str">
        <f t="shared" si="31"/>
        <v/>
      </c>
      <c r="G923" s="257" t="str">
        <f t="shared" si="32"/>
        <v/>
      </c>
    </row>
    <row r="924" spans="1:7" s="244" customFormat="1" ht="14.25">
      <c r="A924" s="261" t="s">
        <v>1643</v>
      </c>
      <c r="B924" s="287" t="s">
        <v>1644</v>
      </c>
      <c r="C924" s="263">
        <v>780</v>
      </c>
      <c r="D924" s="263">
        <v>304</v>
      </c>
      <c r="E924" s="263">
        <v>389</v>
      </c>
      <c r="F924" s="257">
        <f t="shared" si="31"/>
        <v>49.9</v>
      </c>
      <c r="G924" s="257">
        <f t="shared" si="32"/>
        <v>128</v>
      </c>
    </row>
    <row r="925" spans="1:7" s="244" customFormat="1" ht="14.25">
      <c r="A925" s="258" t="s">
        <v>1645</v>
      </c>
      <c r="B925" s="286" t="s">
        <v>1646</v>
      </c>
      <c r="C925" s="260">
        <f>SUM(C926:C927)</f>
        <v>0</v>
      </c>
      <c r="D925" s="260">
        <v>271</v>
      </c>
      <c r="E925" s="260"/>
      <c r="F925" s="257" t="str">
        <f t="shared" si="31"/>
        <v/>
      </c>
      <c r="G925" s="257">
        <f t="shared" si="32"/>
        <v>0</v>
      </c>
    </row>
    <row r="926" spans="1:7" s="244" customFormat="1" ht="14.25">
      <c r="A926" s="261" t="s">
        <v>1647</v>
      </c>
      <c r="B926" s="287" t="s">
        <v>1648</v>
      </c>
      <c r="C926" s="263"/>
      <c r="D926" s="263">
        <v>0</v>
      </c>
      <c r="E926" s="263"/>
      <c r="F926" s="257" t="str">
        <f t="shared" si="31"/>
        <v/>
      </c>
      <c r="G926" s="257" t="str">
        <f t="shared" si="32"/>
        <v/>
      </c>
    </row>
    <row r="927" spans="1:7" s="244" customFormat="1" ht="14.25">
      <c r="A927" s="261" t="s">
        <v>1649</v>
      </c>
      <c r="B927" s="287" t="s">
        <v>1650</v>
      </c>
      <c r="C927" s="263"/>
      <c r="D927" s="263">
        <v>271</v>
      </c>
      <c r="E927" s="263"/>
      <c r="F927" s="257" t="str">
        <f t="shared" si="31"/>
        <v/>
      </c>
      <c r="G927" s="257">
        <f t="shared" si="32"/>
        <v>0</v>
      </c>
    </row>
    <row r="928" spans="1:7" s="244" customFormat="1" ht="14.25">
      <c r="A928" s="255" t="s">
        <v>1651</v>
      </c>
      <c r="B928" s="288" t="s">
        <v>1652</v>
      </c>
      <c r="C928" s="283">
        <f>SUM(C929,C951,C961,C971,C978,C983)</f>
        <v>7998</v>
      </c>
      <c r="D928" s="283">
        <v>11041</v>
      </c>
      <c r="E928" s="283">
        <f>E929+E951+E961+E971+E978+E983</f>
        <v>7578</v>
      </c>
      <c r="F928" s="257">
        <f t="shared" si="31"/>
        <v>94.7</v>
      </c>
      <c r="G928" s="257">
        <f t="shared" si="32"/>
        <v>68.599999999999994</v>
      </c>
    </row>
    <row r="929" spans="1:7" s="244" customFormat="1" ht="14.25">
      <c r="A929" s="258" t="s">
        <v>1653</v>
      </c>
      <c r="B929" s="286" t="s">
        <v>1654</v>
      </c>
      <c r="C929" s="260">
        <f>SUM(C930:C950)</f>
        <v>5203</v>
      </c>
      <c r="D929" s="260">
        <v>7459</v>
      </c>
      <c r="E929" s="260">
        <v>7578</v>
      </c>
      <c r="F929" s="257">
        <f t="shared" si="31"/>
        <v>145.6</v>
      </c>
      <c r="G929" s="257">
        <f t="shared" si="32"/>
        <v>101.6</v>
      </c>
    </row>
    <row r="930" spans="1:7" s="244" customFormat="1" ht="14.25">
      <c r="A930" s="261" t="s">
        <v>1655</v>
      </c>
      <c r="B930" s="287" t="s">
        <v>33</v>
      </c>
      <c r="C930" s="263">
        <v>235</v>
      </c>
      <c r="D930" s="263">
        <v>114</v>
      </c>
      <c r="E930" s="263">
        <v>162</v>
      </c>
      <c r="F930" s="257">
        <f t="shared" si="31"/>
        <v>68.900000000000006</v>
      </c>
      <c r="G930" s="257">
        <f t="shared" si="32"/>
        <v>142.1</v>
      </c>
    </row>
    <row r="931" spans="1:7" s="244" customFormat="1" ht="14.25">
      <c r="A931" s="261" t="s">
        <v>1656</v>
      </c>
      <c r="B931" s="287" t="s">
        <v>35</v>
      </c>
      <c r="C931" s="263">
        <v>354</v>
      </c>
      <c r="D931" s="263">
        <v>51</v>
      </c>
      <c r="E931" s="263">
        <v>42</v>
      </c>
      <c r="F931" s="257">
        <f t="shared" si="31"/>
        <v>11.9</v>
      </c>
      <c r="G931" s="257">
        <f t="shared" si="32"/>
        <v>82.4</v>
      </c>
    </row>
    <row r="932" spans="1:7" s="244" customFormat="1" ht="14.25">
      <c r="A932" s="261" t="s">
        <v>1657</v>
      </c>
      <c r="B932" s="287" t="s">
        <v>37</v>
      </c>
      <c r="C932" s="263"/>
      <c r="D932" s="263">
        <v>110</v>
      </c>
      <c r="E932" s="263">
        <v>89</v>
      </c>
      <c r="F932" s="257" t="str">
        <f t="shared" si="31"/>
        <v/>
      </c>
      <c r="G932" s="257">
        <f t="shared" si="32"/>
        <v>80.900000000000006</v>
      </c>
    </row>
    <row r="933" spans="1:7" s="244" customFormat="1" ht="14.25">
      <c r="A933" s="261" t="s">
        <v>1658</v>
      </c>
      <c r="B933" s="287" t="s">
        <v>1659</v>
      </c>
      <c r="C933" s="263">
        <v>2442</v>
      </c>
      <c r="D933" s="263">
        <v>1631</v>
      </c>
      <c r="E933" s="263">
        <v>1689</v>
      </c>
      <c r="F933" s="257">
        <f t="shared" si="31"/>
        <v>69.2</v>
      </c>
      <c r="G933" s="257">
        <f t="shared" si="32"/>
        <v>103.6</v>
      </c>
    </row>
    <row r="934" spans="1:7" s="244" customFormat="1" ht="14.25">
      <c r="A934" s="261" t="s">
        <v>1660</v>
      </c>
      <c r="B934" s="287" t="s">
        <v>1661</v>
      </c>
      <c r="C934" s="263">
        <v>636</v>
      </c>
      <c r="D934" s="263">
        <v>2197</v>
      </c>
      <c r="E934" s="263">
        <v>2250</v>
      </c>
      <c r="F934" s="257">
        <f t="shared" si="31"/>
        <v>353.8</v>
      </c>
      <c r="G934" s="257">
        <f t="shared" si="32"/>
        <v>102.4</v>
      </c>
    </row>
    <row r="935" spans="1:7" s="244" customFormat="1" ht="14.25">
      <c r="A935" s="261" t="s">
        <v>1662</v>
      </c>
      <c r="B935" s="287" t="s">
        <v>1663</v>
      </c>
      <c r="C935" s="263"/>
      <c r="D935" s="263">
        <v>0</v>
      </c>
      <c r="E935" s="263"/>
      <c r="F935" s="257" t="str">
        <f t="shared" si="31"/>
        <v/>
      </c>
      <c r="G935" s="257" t="str">
        <f t="shared" si="32"/>
        <v/>
      </c>
    </row>
    <row r="936" spans="1:7" s="244" customFormat="1" ht="14.25">
      <c r="A936" s="261" t="s">
        <v>1664</v>
      </c>
      <c r="B936" s="287" t="s">
        <v>1665</v>
      </c>
      <c r="C936" s="263"/>
      <c r="D936" s="263">
        <v>0</v>
      </c>
      <c r="E936" s="263"/>
      <c r="F936" s="257" t="str">
        <f t="shared" si="31"/>
        <v/>
      </c>
      <c r="G936" s="257" t="str">
        <f t="shared" si="32"/>
        <v/>
      </c>
    </row>
    <row r="937" spans="1:7" s="244" customFormat="1" ht="14.25">
      <c r="A937" s="261" t="s">
        <v>1666</v>
      </c>
      <c r="B937" s="287" t="s">
        <v>1667</v>
      </c>
      <c r="C937" s="263"/>
      <c r="D937" s="263">
        <v>0</v>
      </c>
      <c r="E937" s="263"/>
      <c r="F937" s="257" t="str">
        <f t="shared" si="31"/>
        <v/>
      </c>
      <c r="G937" s="257" t="str">
        <f t="shared" si="32"/>
        <v/>
      </c>
    </row>
    <row r="938" spans="1:7" s="244" customFormat="1" ht="14.25">
      <c r="A938" s="261" t="s">
        <v>1668</v>
      </c>
      <c r="B938" s="287" t="s">
        <v>1669</v>
      </c>
      <c r="C938" s="263">
        <v>406</v>
      </c>
      <c r="D938" s="263">
        <v>1755</v>
      </c>
      <c r="E938" s="263">
        <v>1788</v>
      </c>
      <c r="F938" s="257">
        <f t="shared" si="31"/>
        <v>440.4</v>
      </c>
      <c r="G938" s="257">
        <f t="shared" si="32"/>
        <v>101.9</v>
      </c>
    </row>
    <row r="939" spans="1:7" s="244" customFormat="1" ht="14.25">
      <c r="A939" s="261" t="s">
        <v>1670</v>
      </c>
      <c r="B939" s="287" t="s">
        <v>1671</v>
      </c>
      <c r="C939" s="263"/>
      <c r="D939" s="263">
        <v>0</v>
      </c>
      <c r="E939" s="263"/>
      <c r="F939" s="257" t="str">
        <f t="shared" si="31"/>
        <v/>
      </c>
      <c r="G939" s="257" t="str">
        <f t="shared" si="32"/>
        <v/>
      </c>
    </row>
    <row r="940" spans="1:7" s="244" customFormat="1" ht="14.25">
      <c r="A940" s="261" t="s">
        <v>1672</v>
      </c>
      <c r="B940" s="287" t="s">
        <v>1673</v>
      </c>
      <c r="C940" s="263"/>
      <c r="D940" s="263">
        <v>0</v>
      </c>
      <c r="E940" s="263"/>
      <c r="F940" s="257" t="str">
        <f t="shared" si="31"/>
        <v/>
      </c>
      <c r="G940" s="257" t="str">
        <f t="shared" si="32"/>
        <v/>
      </c>
    </row>
    <row r="941" spans="1:7" s="244" customFormat="1" ht="14.25">
      <c r="A941" s="261" t="s">
        <v>1674</v>
      </c>
      <c r="B941" s="287" t="s">
        <v>1675</v>
      </c>
      <c r="C941" s="263"/>
      <c r="D941" s="263">
        <v>0</v>
      </c>
      <c r="E941" s="263"/>
      <c r="F941" s="257" t="str">
        <f t="shared" si="31"/>
        <v/>
      </c>
      <c r="G941" s="257" t="str">
        <f t="shared" si="32"/>
        <v/>
      </c>
    </row>
    <row r="942" spans="1:7" s="244" customFormat="1" ht="14.25">
      <c r="A942" s="261" t="s">
        <v>1676</v>
      </c>
      <c r="B942" s="287" t="s">
        <v>1677</v>
      </c>
      <c r="C942" s="263"/>
      <c r="D942" s="263">
        <v>0</v>
      </c>
      <c r="E942" s="263"/>
      <c r="F942" s="257" t="str">
        <f t="shared" si="31"/>
        <v/>
      </c>
      <c r="G942" s="257" t="str">
        <f t="shared" si="32"/>
        <v/>
      </c>
    </row>
    <row r="943" spans="1:7" s="244" customFormat="1" ht="14.25">
      <c r="A943" s="261" t="s">
        <v>1678</v>
      </c>
      <c r="B943" s="287" t="s">
        <v>1679</v>
      </c>
      <c r="C943" s="263"/>
      <c r="D943" s="263">
        <v>0</v>
      </c>
      <c r="E943" s="263"/>
      <c r="F943" s="257" t="str">
        <f t="shared" si="31"/>
        <v/>
      </c>
      <c r="G943" s="257" t="str">
        <f t="shared" si="32"/>
        <v/>
      </c>
    </row>
    <row r="944" spans="1:7" s="244" customFormat="1" ht="14.25">
      <c r="A944" s="261" t="s">
        <v>1680</v>
      </c>
      <c r="B944" s="287" t="s">
        <v>1681</v>
      </c>
      <c r="C944" s="263"/>
      <c r="D944" s="263">
        <v>0</v>
      </c>
      <c r="E944" s="263"/>
      <c r="F944" s="257" t="str">
        <f t="shared" si="31"/>
        <v/>
      </c>
      <c r="G944" s="257" t="str">
        <f t="shared" si="32"/>
        <v/>
      </c>
    </row>
    <row r="945" spans="1:7" s="244" customFormat="1" ht="14.25">
      <c r="A945" s="261" t="s">
        <v>1682</v>
      </c>
      <c r="B945" s="287" t="s">
        <v>1683</v>
      </c>
      <c r="C945" s="263"/>
      <c r="D945" s="263">
        <v>0</v>
      </c>
      <c r="E945" s="263"/>
      <c r="F945" s="257" t="str">
        <f t="shared" si="31"/>
        <v/>
      </c>
      <c r="G945" s="257" t="str">
        <f t="shared" si="32"/>
        <v/>
      </c>
    </row>
    <row r="946" spans="1:7" s="244" customFormat="1" ht="14.25">
      <c r="A946" s="261" t="s">
        <v>1684</v>
      </c>
      <c r="B946" s="287" t="s">
        <v>1685</v>
      </c>
      <c r="C946" s="263"/>
      <c r="D946" s="263">
        <v>20</v>
      </c>
      <c r="E946" s="263"/>
      <c r="F946" s="257" t="str">
        <f t="shared" si="31"/>
        <v/>
      </c>
      <c r="G946" s="257">
        <f t="shared" si="32"/>
        <v>0</v>
      </c>
    </row>
    <row r="947" spans="1:7" s="244" customFormat="1" ht="14.25">
      <c r="A947" s="261" t="s">
        <v>1686</v>
      </c>
      <c r="B947" s="287" t="s">
        <v>1687</v>
      </c>
      <c r="C947" s="263"/>
      <c r="D947" s="263">
        <v>0</v>
      </c>
      <c r="E947" s="263"/>
      <c r="F947" s="257" t="str">
        <f t="shared" si="31"/>
        <v/>
      </c>
      <c r="G947" s="257" t="str">
        <f t="shared" si="32"/>
        <v/>
      </c>
    </row>
    <row r="948" spans="1:7" s="244" customFormat="1" ht="14.25">
      <c r="A948" s="261" t="s">
        <v>1688</v>
      </c>
      <c r="B948" s="287" t="s">
        <v>1689</v>
      </c>
      <c r="C948" s="263"/>
      <c r="D948" s="263">
        <v>0</v>
      </c>
      <c r="E948" s="263"/>
      <c r="F948" s="257" t="str">
        <f t="shared" si="31"/>
        <v/>
      </c>
      <c r="G948" s="257" t="str">
        <f t="shared" si="32"/>
        <v/>
      </c>
    </row>
    <row r="949" spans="1:7" s="244" customFormat="1" ht="14.25">
      <c r="A949" s="261" t="s">
        <v>1690</v>
      </c>
      <c r="B949" s="287" t="s">
        <v>1691</v>
      </c>
      <c r="C949" s="263"/>
      <c r="D949" s="263">
        <v>0</v>
      </c>
      <c r="E949" s="263"/>
      <c r="F949" s="257" t="str">
        <f t="shared" si="31"/>
        <v/>
      </c>
      <c r="G949" s="257" t="str">
        <f t="shared" si="32"/>
        <v/>
      </c>
    </row>
    <row r="950" spans="1:7" s="244" customFormat="1" ht="14.25">
      <c r="A950" s="261" t="s">
        <v>1692</v>
      </c>
      <c r="B950" s="287" t="s">
        <v>1693</v>
      </c>
      <c r="C950" s="263">
        <v>1130</v>
      </c>
      <c r="D950" s="263">
        <v>1581</v>
      </c>
      <c r="E950" s="263">
        <v>1558</v>
      </c>
      <c r="F950" s="257">
        <f t="shared" si="31"/>
        <v>137.9</v>
      </c>
      <c r="G950" s="257">
        <f t="shared" si="32"/>
        <v>98.5</v>
      </c>
    </row>
    <row r="951" spans="1:7" s="244" customFormat="1" ht="14.25">
      <c r="A951" s="258" t="s">
        <v>1694</v>
      </c>
      <c r="B951" s="286" t="s">
        <v>1695</v>
      </c>
      <c r="C951" s="260">
        <f>SUM(C952:C960)</f>
        <v>0</v>
      </c>
      <c r="D951" s="260">
        <f>SUM(D952:D960)</f>
        <v>0</v>
      </c>
      <c r="E951" s="260"/>
      <c r="F951" s="257" t="str">
        <f t="shared" si="31"/>
        <v/>
      </c>
      <c r="G951" s="257" t="str">
        <f t="shared" si="32"/>
        <v/>
      </c>
    </row>
    <row r="952" spans="1:7" s="244" customFormat="1" ht="14.25">
      <c r="A952" s="261" t="s">
        <v>1696</v>
      </c>
      <c r="B952" s="287" t="s">
        <v>33</v>
      </c>
      <c r="C952" s="263"/>
      <c r="D952" s="263"/>
      <c r="E952" s="263"/>
      <c r="F952" s="257" t="str">
        <f t="shared" si="31"/>
        <v/>
      </c>
      <c r="G952" s="257" t="str">
        <f t="shared" si="32"/>
        <v/>
      </c>
    </row>
    <row r="953" spans="1:7" s="244" customFormat="1" ht="14.25">
      <c r="A953" s="261" t="s">
        <v>1697</v>
      </c>
      <c r="B953" s="287" t="s">
        <v>35</v>
      </c>
      <c r="C953" s="263"/>
      <c r="D953" s="263"/>
      <c r="E953" s="263"/>
      <c r="F953" s="257" t="str">
        <f t="shared" si="31"/>
        <v/>
      </c>
      <c r="G953" s="257" t="str">
        <f t="shared" si="32"/>
        <v/>
      </c>
    </row>
    <row r="954" spans="1:7" s="244" customFormat="1" ht="14.25">
      <c r="A954" s="261" t="s">
        <v>1698</v>
      </c>
      <c r="B954" s="287" t="s">
        <v>37</v>
      </c>
      <c r="C954" s="263"/>
      <c r="D954" s="263"/>
      <c r="E954" s="263"/>
      <c r="F954" s="257" t="str">
        <f t="shared" si="31"/>
        <v/>
      </c>
      <c r="G954" s="257" t="str">
        <f t="shared" si="32"/>
        <v/>
      </c>
    </row>
    <row r="955" spans="1:7" s="244" customFormat="1" ht="14.25">
      <c r="A955" s="261" t="s">
        <v>1699</v>
      </c>
      <c r="B955" s="287" t="s">
        <v>1700</v>
      </c>
      <c r="C955" s="263"/>
      <c r="D955" s="263"/>
      <c r="E955" s="263"/>
      <c r="F955" s="257" t="str">
        <f t="shared" si="31"/>
        <v/>
      </c>
      <c r="G955" s="257" t="str">
        <f t="shared" si="32"/>
        <v/>
      </c>
    </row>
    <row r="956" spans="1:7" s="244" customFormat="1" ht="14.25">
      <c r="A956" s="261" t="s">
        <v>1701</v>
      </c>
      <c r="B956" s="287" t="s">
        <v>1702</v>
      </c>
      <c r="C956" s="263"/>
      <c r="D956" s="263"/>
      <c r="E956" s="263"/>
      <c r="F956" s="257" t="str">
        <f t="shared" si="31"/>
        <v/>
      </c>
      <c r="G956" s="257" t="str">
        <f t="shared" si="32"/>
        <v/>
      </c>
    </row>
    <row r="957" spans="1:7" s="244" customFormat="1" ht="14.25">
      <c r="A957" s="261" t="s">
        <v>1703</v>
      </c>
      <c r="B957" s="287" t="s">
        <v>1704</v>
      </c>
      <c r="C957" s="263"/>
      <c r="D957" s="263"/>
      <c r="E957" s="263"/>
      <c r="F957" s="257" t="str">
        <f t="shared" si="31"/>
        <v/>
      </c>
      <c r="G957" s="257" t="str">
        <f t="shared" si="32"/>
        <v/>
      </c>
    </row>
    <row r="958" spans="1:7" s="244" customFormat="1" ht="14.25">
      <c r="A958" s="261" t="s">
        <v>1705</v>
      </c>
      <c r="B958" s="287" t="s">
        <v>1706</v>
      </c>
      <c r="C958" s="263"/>
      <c r="D958" s="263"/>
      <c r="E958" s="263"/>
      <c r="F958" s="257" t="str">
        <f t="shared" si="31"/>
        <v/>
      </c>
      <c r="G958" s="257" t="str">
        <f t="shared" si="32"/>
        <v/>
      </c>
    </row>
    <row r="959" spans="1:7" s="244" customFormat="1" ht="14.25">
      <c r="A959" s="261" t="s">
        <v>1707</v>
      </c>
      <c r="B959" s="287" t="s">
        <v>1708</v>
      </c>
      <c r="C959" s="263"/>
      <c r="D959" s="263"/>
      <c r="E959" s="263"/>
      <c r="F959" s="257" t="str">
        <f t="shared" si="31"/>
        <v/>
      </c>
      <c r="G959" s="257" t="str">
        <f t="shared" si="32"/>
        <v/>
      </c>
    </row>
    <row r="960" spans="1:7" s="244" customFormat="1" ht="14.25">
      <c r="A960" s="261" t="s">
        <v>1709</v>
      </c>
      <c r="B960" s="287" t="s">
        <v>1710</v>
      </c>
      <c r="C960" s="263"/>
      <c r="D960" s="263"/>
      <c r="E960" s="263"/>
      <c r="F960" s="257" t="str">
        <f t="shared" si="31"/>
        <v/>
      </c>
      <c r="G960" s="257" t="str">
        <f t="shared" si="32"/>
        <v/>
      </c>
    </row>
    <row r="961" spans="1:7" s="244" customFormat="1" ht="14.25">
      <c r="A961" s="258" t="s">
        <v>1711</v>
      </c>
      <c r="B961" s="286" t="s">
        <v>1712</v>
      </c>
      <c r="C961" s="260">
        <f>SUM(C962:C970)</f>
        <v>0</v>
      </c>
      <c r="D961" s="260">
        <f>SUM(D962:D970)</f>
        <v>0</v>
      </c>
      <c r="E961" s="260"/>
      <c r="F961" s="257" t="str">
        <f t="shared" si="31"/>
        <v/>
      </c>
      <c r="G961" s="257" t="str">
        <f t="shared" si="32"/>
        <v/>
      </c>
    </row>
    <row r="962" spans="1:7" s="244" customFormat="1" ht="14.25">
      <c r="A962" s="261" t="s">
        <v>1713</v>
      </c>
      <c r="B962" s="287" t="s">
        <v>33</v>
      </c>
      <c r="C962" s="263"/>
      <c r="D962" s="263"/>
      <c r="E962" s="263"/>
      <c r="F962" s="257" t="str">
        <f t="shared" si="31"/>
        <v/>
      </c>
      <c r="G962" s="257" t="str">
        <f t="shared" si="32"/>
        <v/>
      </c>
    </row>
    <row r="963" spans="1:7" s="244" customFormat="1" ht="14.25">
      <c r="A963" s="261" t="s">
        <v>1714</v>
      </c>
      <c r="B963" s="287" t="s">
        <v>35</v>
      </c>
      <c r="C963" s="263"/>
      <c r="D963" s="263"/>
      <c r="E963" s="263"/>
      <c r="F963" s="257" t="str">
        <f t="shared" si="31"/>
        <v/>
      </c>
      <c r="G963" s="257" t="str">
        <f t="shared" si="32"/>
        <v/>
      </c>
    </row>
    <row r="964" spans="1:7" s="244" customFormat="1" ht="14.25">
      <c r="A964" s="261" t="s">
        <v>1715</v>
      </c>
      <c r="B964" s="287" t="s">
        <v>37</v>
      </c>
      <c r="C964" s="263"/>
      <c r="D964" s="263"/>
      <c r="E964" s="263"/>
      <c r="F964" s="257" t="str">
        <f t="shared" si="31"/>
        <v/>
      </c>
      <c r="G964" s="257" t="str">
        <f t="shared" si="32"/>
        <v/>
      </c>
    </row>
    <row r="965" spans="1:7" s="244" customFormat="1" ht="14.25">
      <c r="A965" s="261" t="s">
        <v>1716</v>
      </c>
      <c r="B965" s="287" t="s">
        <v>1717</v>
      </c>
      <c r="C965" s="263"/>
      <c r="D965" s="263"/>
      <c r="E965" s="263"/>
      <c r="F965" s="257" t="str">
        <f t="shared" si="31"/>
        <v/>
      </c>
      <c r="G965" s="257" t="str">
        <f t="shared" si="32"/>
        <v/>
      </c>
    </row>
    <row r="966" spans="1:7" s="244" customFormat="1" ht="14.25">
      <c r="A966" s="261" t="s">
        <v>1718</v>
      </c>
      <c r="B966" s="287" t="s">
        <v>1719</v>
      </c>
      <c r="C966" s="263"/>
      <c r="D966" s="263"/>
      <c r="E966" s="263"/>
      <c r="F966" s="257" t="str">
        <f t="shared" si="31"/>
        <v/>
      </c>
      <c r="G966" s="257" t="str">
        <f t="shared" si="32"/>
        <v/>
      </c>
    </row>
    <row r="967" spans="1:7" s="244" customFormat="1" ht="14.25">
      <c r="A967" s="261" t="s">
        <v>1720</v>
      </c>
      <c r="B967" s="287" t="s">
        <v>1721</v>
      </c>
      <c r="C967" s="263"/>
      <c r="D967" s="263"/>
      <c r="E967" s="263"/>
      <c r="F967" s="257" t="str">
        <f t="shared" si="31"/>
        <v/>
      </c>
      <c r="G967" s="257" t="str">
        <f t="shared" si="32"/>
        <v/>
      </c>
    </row>
    <row r="968" spans="1:7" s="244" customFormat="1" ht="14.25">
      <c r="A968" s="261" t="s">
        <v>1722</v>
      </c>
      <c r="B968" s="287" t="s">
        <v>1723</v>
      </c>
      <c r="C968" s="263"/>
      <c r="D968" s="263"/>
      <c r="E968" s="263"/>
      <c r="F968" s="257" t="str">
        <f t="shared" si="31"/>
        <v/>
      </c>
      <c r="G968" s="257" t="str">
        <f t="shared" si="32"/>
        <v/>
      </c>
    </row>
    <row r="969" spans="1:7" s="244" customFormat="1" ht="14.25">
      <c r="A969" s="261" t="s">
        <v>1724</v>
      </c>
      <c r="B969" s="287" t="s">
        <v>1725</v>
      </c>
      <c r="C969" s="263"/>
      <c r="D969" s="263"/>
      <c r="E969" s="263"/>
      <c r="F969" s="257" t="str">
        <f t="shared" si="31"/>
        <v/>
      </c>
      <c r="G969" s="257" t="str">
        <f t="shared" si="32"/>
        <v/>
      </c>
    </row>
    <row r="970" spans="1:7" s="244" customFormat="1" ht="14.25">
      <c r="A970" s="261" t="s">
        <v>1726</v>
      </c>
      <c r="B970" s="287" t="s">
        <v>1727</v>
      </c>
      <c r="C970" s="263"/>
      <c r="D970" s="263"/>
      <c r="E970" s="263"/>
      <c r="F970" s="257" t="str">
        <f t="shared" si="31"/>
        <v/>
      </c>
      <c r="G970" s="257" t="str">
        <f t="shared" si="32"/>
        <v/>
      </c>
    </row>
    <row r="971" spans="1:7" s="244" customFormat="1" ht="14.25">
      <c r="A971" s="258" t="s">
        <v>1728</v>
      </c>
      <c r="B971" s="286" t="s">
        <v>1729</v>
      </c>
      <c r="C971" s="260">
        <f>SUM(C972:C977)</f>
        <v>0</v>
      </c>
      <c r="D971" s="260">
        <f>SUM(D972:D977)</f>
        <v>0</v>
      </c>
      <c r="E971" s="260"/>
      <c r="F971" s="257" t="str">
        <f t="shared" si="31"/>
        <v/>
      </c>
      <c r="G971" s="257" t="str">
        <f t="shared" si="32"/>
        <v/>
      </c>
    </row>
    <row r="972" spans="1:7" s="244" customFormat="1" ht="14.25">
      <c r="A972" s="261" t="s">
        <v>1730</v>
      </c>
      <c r="B972" s="287" t="s">
        <v>33</v>
      </c>
      <c r="C972" s="263"/>
      <c r="D972" s="263"/>
      <c r="E972" s="263"/>
      <c r="F972" s="257" t="str">
        <f t="shared" ref="F972:F1035" si="33">IF(C972=0,"",ROUND(E972/C972*100,1))</f>
        <v/>
      </c>
      <c r="G972" s="257" t="str">
        <f t="shared" ref="G972:G1035" si="34">IF(D972=0,"",ROUND(E972/D972*100,1))</f>
        <v/>
      </c>
    </row>
    <row r="973" spans="1:7" s="244" customFormat="1" ht="14.25">
      <c r="A973" s="261" t="s">
        <v>1731</v>
      </c>
      <c r="B973" s="287" t="s">
        <v>35</v>
      </c>
      <c r="C973" s="263"/>
      <c r="D973" s="263"/>
      <c r="E973" s="263"/>
      <c r="F973" s="257" t="str">
        <f t="shared" si="33"/>
        <v/>
      </c>
      <c r="G973" s="257" t="str">
        <f t="shared" si="34"/>
        <v/>
      </c>
    </row>
    <row r="974" spans="1:7" s="244" customFormat="1" ht="14.25">
      <c r="A974" s="261" t="s">
        <v>1732</v>
      </c>
      <c r="B974" s="287" t="s">
        <v>37</v>
      </c>
      <c r="C974" s="263"/>
      <c r="D974" s="263"/>
      <c r="E974" s="263"/>
      <c r="F974" s="257" t="str">
        <f t="shared" si="33"/>
        <v/>
      </c>
      <c r="G974" s="257" t="str">
        <f t="shared" si="34"/>
        <v/>
      </c>
    </row>
    <row r="975" spans="1:7" s="244" customFormat="1" ht="14.25">
      <c r="A975" s="261" t="s">
        <v>1733</v>
      </c>
      <c r="B975" s="287" t="s">
        <v>1708</v>
      </c>
      <c r="C975" s="263"/>
      <c r="D975" s="263"/>
      <c r="E975" s="263"/>
      <c r="F975" s="257" t="str">
        <f t="shared" si="33"/>
        <v/>
      </c>
      <c r="G975" s="257" t="str">
        <f t="shared" si="34"/>
        <v/>
      </c>
    </row>
    <row r="976" spans="1:7" s="244" customFormat="1" ht="14.25">
      <c r="A976" s="261" t="s">
        <v>1734</v>
      </c>
      <c r="B976" s="287" t="s">
        <v>1735</v>
      </c>
      <c r="C976" s="263"/>
      <c r="D976" s="263"/>
      <c r="E976" s="263"/>
      <c r="F976" s="257" t="str">
        <f t="shared" si="33"/>
        <v/>
      </c>
      <c r="G976" s="257" t="str">
        <f t="shared" si="34"/>
        <v/>
      </c>
    </row>
    <row r="977" spans="1:7" s="244" customFormat="1" ht="14.25">
      <c r="A977" s="261" t="s">
        <v>1736</v>
      </c>
      <c r="B977" s="287" t="s">
        <v>1737</v>
      </c>
      <c r="C977" s="263"/>
      <c r="D977" s="263"/>
      <c r="E977" s="263"/>
      <c r="F977" s="257" t="str">
        <f t="shared" si="33"/>
        <v/>
      </c>
      <c r="G977" s="257" t="str">
        <f t="shared" si="34"/>
        <v/>
      </c>
    </row>
    <row r="978" spans="1:7" s="244" customFormat="1" ht="14.25">
      <c r="A978" s="258" t="s">
        <v>1738</v>
      </c>
      <c r="B978" s="286" t="s">
        <v>1739</v>
      </c>
      <c r="C978" s="260">
        <f>SUM(C979:C982)</f>
        <v>2795</v>
      </c>
      <c r="D978" s="260">
        <v>863</v>
      </c>
      <c r="E978" s="260"/>
      <c r="F978" s="257">
        <f t="shared" si="33"/>
        <v>0</v>
      </c>
      <c r="G978" s="257">
        <f t="shared" si="34"/>
        <v>0</v>
      </c>
    </row>
    <row r="979" spans="1:7" s="244" customFormat="1" ht="14.25">
      <c r="A979" s="261" t="s">
        <v>1740</v>
      </c>
      <c r="B979" s="287" t="s">
        <v>1741</v>
      </c>
      <c r="C979" s="263">
        <v>1463</v>
      </c>
      <c r="D979" s="263">
        <v>863</v>
      </c>
      <c r="E979" s="263"/>
      <c r="F979" s="257">
        <f t="shared" si="33"/>
        <v>0</v>
      </c>
      <c r="G979" s="257">
        <f t="shared" si="34"/>
        <v>0</v>
      </c>
    </row>
    <row r="980" spans="1:7" s="244" customFormat="1" ht="14.25">
      <c r="A980" s="261" t="s">
        <v>1742</v>
      </c>
      <c r="B980" s="287" t="s">
        <v>1743</v>
      </c>
      <c r="C980" s="263">
        <v>1332</v>
      </c>
      <c r="D980" s="263">
        <v>0</v>
      </c>
      <c r="E980" s="263"/>
      <c r="F980" s="257">
        <f t="shared" si="33"/>
        <v>0</v>
      </c>
      <c r="G980" s="257" t="str">
        <f t="shared" si="34"/>
        <v/>
      </c>
    </row>
    <row r="981" spans="1:7" s="244" customFormat="1" ht="14.25">
      <c r="A981" s="261" t="s">
        <v>1744</v>
      </c>
      <c r="B981" s="287" t="s">
        <v>1745</v>
      </c>
      <c r="C981" s="263"/>
      <c r="D981" s="263">
        <v>0</v>
      </c>
      <c r="E981" s="263"/>
      <c r="F981" s="257" t="str">
        <f t="shared" si="33"/>
        <v/>
      </c>
      <c r="G981" s="257" t="str">
        <f t="shared" si="34"/>
        <v/>
      </c>
    </row>
    <row r="982" spans="1:7" s="244" customFormat="1" ht="14.25">
      <c r="A982" s="261" t="s">
        <v>1746</v>
      </c>
      <c r="B982" s="287" t="s">
        <v>1747</v>
      </c>
      <c r="C982" s="263"/>
      <c r="D982" s="263">
        <v>0</v>
      </c>
      <c r="E982" s="263"/>
      <c r="F982" s="257" t="str">
        <f t="shared" si="33"/>
        <v/>
      </c>
      <c r="G982" s="257" t="str">
        <f t="shared" si="34"/>
        <v/>
      </c>
    </row>
    <row r="983" spans="1:7" s="244" customFormat="1" ht="14.25">
      <c r="A983" s="258" t="s">
        <v>1748</v>
      </c>
      <c r="B983" s="286" t="s">
        <v>1749</v>
      </c>
      <c r="C983" s="260">
        <f>SUM(C984:C985)</f>
        <v>0</v>
      </c>
      <c r="D983" s="260">
        <v>2719</v>
      </c>
      <c r="E983" s="260"/>
      <c r="F983" s="257" t="str">
        <f t="shared" si="33"/>
        <v/>
      </c>
      <c r="G983" s="257">
        <f t="shared" si="34"/>
        <v>0</v>
      </c>
    </row>
    <row r="984" spans="1:7" s="244" customFormat="1" ht="14.25">
      <c r="A984" s="261" t="s">
        <v>1750</v>
      </c>
      <c r="B984" s="287" t="s">
        <v>1751</v>
      </c>
      <c r="C984" s="263"/>
      <c r="D984" s="263">
        <v>694</v>
      </c>
      <c r="E984" s="263"/>
      <c r="F984" s="257" t="str">
        <f t="shared" si="33"/>
        <v/>
      </c>
      <c r="G984" s="257">
        <f t="shared" si="34"/>
        <v>0</v>
      </c>
    </row>
    <row r="985" spans="1:7" s="244" customFormat="1" ht="14.25">
      <c r="A985" s="261" t="s">
        <v>1752</v>
      </c>
      <c r="B985" s="287" t="s">
        <v>1753</v>
      </c>
      <c r="C985" s="263"/>
      <c r="D985" s="263">
        <v>2025</v>
      </c>
      <c r="E985" s="263"/>
      <c r="F985" s="257" t="str">
        <f t="shared" si="33"/>
        <v/>
      </c>
      <c r="G985" s="257">
        <f t="shared" si="34"/>
        <v>0</v>
      </c>
    </row>
    <row r="986" spans="1:7" s="244" customFormat="1" ht="14.25">
      <c r="A986" s="255" t="s">
        <v>1754</v>
      </c>
      <c r="B986" s="288" t="s">
        <v>1755</v>
      </c>
      <c r="C986" s="283">
        <f>SUM(C987,C997,C1013,C1018,C1029,C1036,C1044)</f>
        <v>628</v>
      </c>
      <c r="D986" s="283">
        <v>3658</v>
      </c>
      <c r="E986" s="283">
        <f>E987+E997+E1013+E1018+E1029+E1036+E1044</f>
        <v>954</v>
      </c>
      <c r="F986" s="257">
        <f t="shared" si="33"/>
        <v>151.9</v>
      </c>
      <c r="G986" s="257">
        <f t="shared" si="34"/>
        <v>26.1</v>
      </c>
    </row>
    <row r="987" spans="1:7" s="244" customFormat="1" ht="14.25">
      <c r="A987" s="258" t="s">
        <v>1756</v>
      </c>
      <c r="B987" s="286" t="s">
        <v>1757</v>
      </c>
      <c r="C987" s="260">
        <f>SUM(C988:C996)</f>
        <v>0</v>
      </c>
      <c r="D987" s="260">
        <v>68</v>
      </c>
      <c r="E987" s="260"/>
      <c r="F987" s="257" t="str">
        <f t="shared" si="33"/>
        <v/>
      </c>
      <c r="G987" s="257">
        <f t="shared" si="34"/>
        <v>0</v>
      </c>
    </row>
    <row r="988" spans="1:7" s="244" customFormat="1" ht="14.25">
      <c r="A988" s="261" t="s">
        <v>1758</v>
      </c>
      <c r="B988" s="287" t="s">
        <v>33</v>
      </c>
      <c r="C988" s="263"/>
      <c r="D988" s="263">
        <v>68</v>
      </c>
      <c r="E988" s="263"/>
      <c r="F988" s="257" t="str">
        <f t="shared" si="33"/>
        <v/>
      </c>
      <c r="G988" s="257">
        <f t="shared" si="34"/>
        <v>0</v>
      </c>
    </row>
    <row r="989" spans="1:7" s="244" customFormat="1" ht="14.25">
      <c r="A989" s="261" t="s">
        <v>1759</v>
      </c>
      <c r="B989" s="287" t="s">
        <v>35</v>
      </c>
      <c r="C989" s="263"/>
      <c r="D989" s="263">
        <v>0</v>
      </c>
      <c r="E989" s="263"/>
      <c r="F989" s="257" t="str">
        <f t="shared" si="33"/>
        <v/>
      </c>
      <c r="G989" s="257" t="str">
        <f t="shared" si="34"/>
        <v/>
      </c>
    </row>
    <row r="990" spans="1:7" s="244" customFormat="1" ht="14.25">
      <c r="A990" s="261" t="s">
        <v>1760</v>
      </c>
      <c r="B990" s="287" t="s">
        <v>37</v>
      </c>
      <c r="C990" s="263"/>
      <c r="D990" s="263">
        <v>0</v>
      </c>
      <c r="E990" s="263"/>
      <c r="F990" s="257" t="str">
        <f t="shared" si="33"/>
        <v/>
      </c>
      <c r="G990" s="257" t="str">
        <f t="shared" si="34"/>
        <v/>
      </c>
    </row>
    <row r="991" spans="1:7" s="244" customFormat="1" ht="14.25">
      <c r="A991" s="261" t="s">
        <v>1761</v>
      </c>
      <c r="B991" s="287" t="s">
        <v>1762</v>
      </c>
      <c r="C991" s="263"/>
      <c r="D991" s="263">
        <v>0</v>
      </c>
      <c r="E991" s="263"/>
      <c r="F991" s="257" t="str">
        <f t="shared" si="33"/>
        <v/>
      </c>
      <c r="G991" s="257" t="str">
        <f t="shared" si="34"/>
        <v/>
      </c>
    </row>
    <row r="992" spans="1:7" s="244" customFormat="1" ht="14.25">
      <c r="A992" s="261" t="s">
        <v>1763</v>
      </c>
      <c r="B992" s="287" t="s">
        <v>1764</v>
      </c>
      <c r="C992" s="263"/>
      <c r="D992" s="263">
        <v>0</v>
      </c>
      <c r="E992" s="263"/>
      <c r="F992" s="257" t="str">
        <f t="shared" si="33"/>
        <v/>
      </c>
      <c r="G992" s="257" t="str">
        <f t="shared" si="34"/>
        <v/>
      </c>
    </row>
    <row r="993" spans="1:7" s="244" customFormat="1" ht="14.25">
      <c r="A993" s="261" t="s">
        <v>1765</v>
      </c>
      <c r="B993" s="287" t="s">
        <v>1766</v>
      </c>
      <c r="C993" s="263"/>
      <c r="D993" s="263">
        <v>0</v>
      </c>
      <c r="E993" s="263"/>
      <c r="F993" s="257" t="str">
        <f t="shared" si="33"/>
        <v/>
      </c>
      <c r="G993" s="257" t="str">
        <f t="shared" si="34"/>
        <v/>
      </c>
    </row>
    <row r="994" spans="1:7" s="244" customFormat="1" ht="14.25">
      <c r="A994" s="261" t="s">
        <v>1767</v>
      </c>
      <c r="B994" s="287" t="s">
        <v>1768</v>
      </c>
      <c r="C994" s="263"/>
      <c r="D994" s="263">
        <v>0</v>
      </c>
      <c r="E994" s="263"/>
      <c r="F994" s="257" t="str">
        <f t="shared" si="33"/>
        <v/>
      </c>
      <c r="G994" s="257" t="str">
        <f t="shared" si="34"/>
        <v/>
      </c>
    </row>
    <row r="995" spans="1:7" s="244" customFormat="1" ht="14.25">
      <c r="A995" s="261" t="s">
        <v>1769</v>
      </c>
      <c r="B995" s="287" t="s">
        <v>1770</v>
      </c>
      <c r="C995" s="263"/>
      <c r="D995" s="263">
        <v>0</v>
      </c>
      <c r="E995" s="263"/>
      <c r="F995" s="257" t="str">
        <f t="shared" si="33"/>
        <v/>
      </c>
      <c r="G995" s="257" t="str">
        <f t="shared" si="34"/>
        <v/>
      </c>
    </row>
    <row r="996" spans="1:7" s="244" customFormat="1" ht="14.25">
      <c r="A996" s="261" t="s">
        <v>1771</v>
      </c>
      <c r="B996" s="287" t="s">
        <v>1772</v>
      </c>
      <c r="C996" s="263"/>
      <c r="D996" s="263">
        <v>0</v>
      </c>
      <c r="E996" s="263"/>
      <c r="F996" s="257" t="str">
        <f t="shared" si="33"/>
        <v/>
      </c>
      <c r="G996" s="257" t="str">
        <f t="shared" si="34"/>
        <v/>
      </c>
    </row>
    <row r="997" spans="1:7" s="244" customFormat="1" ht="14.25">
      <c r="A997" s="258" t="s">
        <v>1773</v>
      </c>
      <c r="B997" s="286" t="s">
        <v>1774</v>
      </c>
      <c r="C997" s="260">
        <f>SUM(C998:C1012)</f>
        <v>0</v>
      </c>
      <c r="D997" s="260">
        <f>SUM(D998:D1012)</f>
        <v>0</v>
      </c>
      <c r="E997" s="260"/>
      <c r="F997" s="257" t="str">
        <f t="shared" si="33"/>
        <v/>
      </c>
      <c r="G997" s="257" t="str">
        <f t="shared" si="34"/>
        <v/>
      </c>
    </row>
    <row r="998" spans="1:7" s="244" customFormat="1" ht="14.25">
      <c r="A998" s="261" t="s">
        <v>1775</v>
      </c>
      <c r="B998" s="287" t="s">
        <v>33</v>
      </c>
      <c r="C998" s="263"/>
      <c r="D998" s="263"/>
      <c r="E998" s="263"/>
      <c r="F998" s="257" t="str">
        <f t="shared" si="33"/>
        <v/>
      </c>
      <c r="G998" s="257" t="str">
        <f t="shared" si="34"/>
        <v/>
      </c>
    </row>
    <row r="999" spans="1:7" s="244" customFormat="1" ht="14.25">
      <c r="A999" s="261" t="s">
        <v>1776</v>
      </c>
      <c r="B999" s="287" t="s">
        <v>35</v>
      </c>
      <c r="C999" s="263"/>
      <c r="D999" s="263"/>
      <c r="E999" s="263"/>
      <c r="F999" s="257" t="str">
        <f t="shared" si="33"/>
        <v/>
      </c>
      <c r="G999" s="257" t="str">
        <f t="shared" si="34"/>
        <v/>
      </c>
    </row>
    <row r="1000" spans="1:7" s="244" customFormat="1" ht="14.25">
      <c r="A1000" s="261" t="s">
        <v>1777</v>
      </c>
      <c r="B1000" s="287" t="s">
        <v>37</v>
      </c>
      <c r="C1000" s="263"/>
      <c r="D1000" s="263"/>
      <c r="E1000" s="263"/>
      <c r="F1000" s="257" t="str">
        <f t="shared" si="33"/>
        <v/>
      </c>
      <c r="G1000" s="257" t="str">
        <f t="shared" si="34"/>
        <v/>
      </c>
    </row>
    <row r="1001" spans="1:7" s="244" customFormat="1" ht="14.25">
      <c r="A1001" s="261" t="s">
        <v>1778</v>
      </c>
      <c r="B1001" s="287" t="s">
        <v>1779</v>
      </c>
      <c r="C1001" s="263"/>
      <c r="D1001" s="263"/>
      <c r="E1001" s="263"/>
      <c r="F1001" s="257" t="str">
        <f t="shared" si="33"/>
        <v/>
      </c>
      <c r="G1001" s="257" t="str">
        <f t="shared" si="34"/>
        <v/>
      </c>
    </row>
    <row r="1002" spans="1:7" s="244" customFormat="1" ht="14.25">
      <c r="A1002" s="261" t="s">
        <v>1780</v>
      </c>
      <c r="B1002" s="287" t="s">
        <v>1781</v>
      </c>
      <c r="C1002" s="263"/>
      <c r="D1002" s="263"/>
      <c r="E1002" s="263"/>
      <c r="F1002" s="257" t="str">
        <f t="shared" si="33"/>
        <v/>
      </c>
      <c r="G1002" s="257" t="str">
        <f t="shared" si="34"/>
        <v/>
      </c>
    </row>
    <row r="1003" spans="1:7" s="244" customFormat="1" ht="14.25">
      <c r="A1003" s="261" t="s">
        <v>1782</v>
      </c>
      <c r="B1003" s="287" t="s">
        <v>1783</v>
      </c>
      <c r="C1003" s="263"/>
      <c r="D1003" s="263"/>
      <c r="E1003" s="263"/>
      <c r="F1003" s="257" t="str">
        <f t="shared" si="33"/>
        <v/>
      </c>
      <c r="G1003" s="257" t="str">
        <f t="shared" si="34"/>
        <v/>
      </c>
    </row>
    <row r="1004" spans="1:7" s="244" customFormat="1" ht="14.25">
      <c r="A1004" s="261" t="s">
        <v>1784</v>
      </c>
      <c r="B1004" s="287" t="s">
        <v>1785</v>
      </c>
      <c r="C1004" s="263"/>
      <c r="D1004" s="263"/>
      <c r="E1004" s="263"/>
      <c r="F1004" s="257" t="str">
        <f t="shared" si="33"/>
        <v/>
      </c>
      <c r="G1004" s="257" t="str">
        <f t="shared" si="34"/>
        <v/>
      </c>
    </row>
    <row r="1005" spans="1:7" s="244" customFormat="1" ht="14.25">
      <c r="A1005" s="261" t="s">
        <v>1786</v>
      </c>
      <c r="B1005" s="287" t="s">
        <v>1787</v>
      </c>
      <c r="C1005" s="263"/>
      <c r="D1005" s="263"/>
      <c r="E1005" s="263"/>
      <c r="F1005" s="257" t="str">
        <f t="shared" si="33"/>
        <v/>
      </c>
      <c r="G1005" s="257" t="str">
        <f t="shared" si="34"/>
        <v/>
      </c>
    </row>
    <row r="1006" spans="1:7" s="244" customFormat="1" ht="14.25">
      <c r="A1006" s="261" t="s">
        <v>1788</v>
      </c>
      <c r="B1006" s="287" t="s">
        <v>1789</v>
      </c>
      <c r="C1006" s="263"/>
      <c r="D1006" s="263"/>
      <c r="E1006" s="263"/>
      <c r="F1006" s="257" t="str">
        <f t="shared" si="33"/>
        <v/>
      </c>
      <c r="G1006" s="257" t="str">
        <f t="shared" si="34"/>
        <v/>
      </c>
    </row>
    <row r="1007" spans="1:7" s="244" customFormat="1" ht="14.25">
      <c r="A1007" s="261" t="s">
        <v>1790</v>
      </c>
      <c r="B1007" s="287" t="s">
        <v>1791</v>
      </c>
      <c r="C1007" s="263"/>
      <c r="D1007" s="263"/>
      <c r="E1007" s="263"/>
      <c r="F1007" s="257" t="str">
        <f t="shared" si="33"/>
        <v/>
      </c>
      <c r="G1007" s="257" t="str">
        <f t="shared" si="34"/>
        <v/>
      </c>
    </row>
    <row r="1008" spans="1:7" s="244" customFormat="1" ht="14.25">
      <c r="A1008" s="261" t="s">
        <v>1792</v>
      </c>
      <c r="B1008" s="287" t="s">
        <v>1793</v>
      </c>
      <c r="C1008" s="263"/>
      <c r="D1008" s="263"/>
      <c r="E1008" s="263"/>
      <c r="F1008" s="257" t="str">
        <f t="shared" si="33"/>
        <v/>
      </c>
      <c r="G1008" s="257" t="str">
        <f t="shared" si="34"/>
        <v/>
      </c>
    </row>
    <row r="1009" spans="1:7" s="244" customFormat="1" ht="14.25">
      <c r="A1009" s="261" t="s">
        <v>1794</v>
      </c>
      <c r="B1009" s="287" t="s">
        <v>1795</v>
      </c>
      <c r="C1009" s="263"/>
      <c r="D1009" s="263"/>
      <c r="E1009" s="263"/>
      <c r="F1009" s="257" t="str">
        <f t="shared" si="33"/>
        <v/>
      </c>
      <c r="G1009" s="257" t="str">
        <f t="shared" si="34"/>
        <v/>
      </c>
    </row>
    <row r="1010" spans="1:7" s="244" customFormat="1" ht="14.25">
      <c r="A1010" s="261" t="s">
        <v>1796</v>
      </c>
      <c r="B1010" s="287" t="s">
        <v>1797</v>
      </c>
      <c r="C1010" s="263"/>
      <c r="D1010" s="263"/>
      <c r="E1010" s="263"/>
      <c r="F1010" s="257" t="str">
        <f t="shared" si="33"/>
        <v/>
      </c>
      <c r="G1010" s="257" t="str">
        <f t="shared" si="34"/>
        <v/>
      </c>
    </row>
    <row r="1011" spans="1:7" s="244" customFormat="1" ht="14.25">
      <c r="A1011" s="261" t="s">
        <v>1798</v>
      </c>
      <c r="B1011" s="287" t="s">
        <v>1799</v>
      </c>
      <c r="C1011" s="263"/>
      <c r="D1011" s="263"/>
      <c r="E1011" s="263"/>
      <c r="F1011" s="257" t="str">
        <f t="shared" si="33"/>
        <v/>
      </c>
      <c r="G1011" s="257" t="str">
        <f t="shared" si="34"/>
        <v/>
      </c>
    </row>
    <row r="1012" spans="1:7" s="244" customFormat="1" ht="14.25">
      <c r="A1012" s="261" t="s">
        <v>1800</v>
      </c>
      <c r="B1012" s="287" t="s">
        <v>1801</v>
      </c>
      <c r="C1012" s="263"/>
      <c r="D1012" s="263"/>
      <c r="E1012" s="263"/>
      <c r="F1012" s="257" t="str">
        <f t="shared" si="33"/>
        <v/>
      </c>
      <c r="G1012" s="257" t="str">
        <f t="shared" si="34"/>
        <v/>
      </c>
    </row>
    <row r="1013" spans="1:7" s="244" customFormat="1" ht="14.25">
      <c r="A1013" s="258" t="s">
        <v>1802</v>
      </c>
      <c r="B1013" s="286" t="s">
        <v>1803</v>
      </c>
      <c r="C1013" s="260">
        <f>SUM(C1014:C1017)</f>
        <v>0</v>
      </c>
      <c r="D1013" s="260">
        <f>SUM(D1014:D1017)</f>
        <v>0</v>
      </c>
      <c r="E1013" s="260"/>
      <c r="F1013" s="257" t="str">
        <f t="shared" si="33"/>
        <v/>
      </c>
      <c r="G1013" s="257" t="str">
        <f t="shared" si="34"/>
        <v/>
      </c>
    </row>
    <row r="1014" spans="1:7" s="244" customFormat="1" ht="14.25">
      <c r="A1014" s="261" t="s">
        <v>1804</v>
      </c>
      <c r="B1014" s="287" t="s">
        <v>33</v>
      </c>
      <c r="C1014" s="263"/>
      <c r="D1014" s="263"/>
      <c r="E1014" s="263"/>
      <c r="F1014" s="257" t="str">
        <f t="shared" si="33"/>
        <v/>
      </c>
      <c r="G1014" s="257" t="str">
        <f t="shared" si="34"/>
        <v/>
      </c>
    </row>
    <row r="1015" spans="1:7" s="244" customFormat="1" ht="14.25">
      <c r="A1015" s="261" t="s">
        <v>1805</v>
      </c>
      <c r="B1015" s="287" t="s">
        <v>35</v>
      </c>
      <c r="C1015" s="263"/>
      <c r="D1015" s="263"/>
      <c r="E1015" s="263"/>
      <c r="F1015" s="257" t="str">
        <f t="shared" si="33"/>
        <v/>
      </c>
      <c r="G1015" s="257" t="str">
        <f t="shared" si="34"/>
        <v/>
      </c>
    </row>
    <row r="1016" spans="1:7" s="244" customFormat="1" ht="14.25">
      <c r="A1016" s="261" t="s">
        <v>1806</v>
      </c>
      <c r="B1016" s="287" t="s">
        <v>37</v>
      </c>
      <c r="C1016" s="263"/>
      <c r="D1016" s="263"/>
      <c r="E1016" s="263"/>
      <c r="F1016" s="257" t="str">
        <f t="shared" si="33"/>
        <v/>
      </c>
      <c r="G1016" s="257" t="str">
        <f t="shared" si="34"/>
        <v/>
      </c>
    </row>
    <row r="1017" spans="1:7" s="244" customFormat="1" ht="14.25">
      <c r="A1017" s="261" t="s">
        <v>1807</v>
      </c>
      <c r="B1017" s="287" t="s">
        <v>1808</v>
      </c>
      <c r="C1017" s="263"/>
      <c r="D1017" s="263"/>
      <c r="E1017" s="263"/>
      <c r="F1017" s="257" t="str">
        <f t="shared" si="33"/>
        <v/>
      </c>
      <c r="G1017" s="257" t="str">
        <f t="shared" si="34"/>
        <v/>
      </c>
    </row>
    <row r="1018" spans="1:7" s="244" customFormat="1" ht="14.25">
      <c r="A1018" s="258" t="s">
        <v>1809</v>
      </c>
      <c r="B1018" s="286" t="s">
        <v>1810</v>
      </c>
      <c r="C1018" s="260">
        <f>SUM(C1019:C1028)</f>
        <v>362</v>
      </c>
      <c r="D1018" s="260">
        <v>719</v>
      </c>
      <c r="E1018" s="260">
        <v>495</v>
      </c>
      <c r="F1018" s="257">
        <f t="shared" si="33"/>
        <v>136.69999999999999</v>
      </c>
      <c r="G1018" s="257">
        <f t="shared" si="34"/>
        <v>68.8</v>
      </c>
    </row>
    <row r="1019" spans="1:7" s="244" customFormat="1" ht="14.25">
      <c r="A1019" s="261" t="s">
        <v>1811</v>
      </c>
      <c r="B1019" s="287" t="s">
        <v>33</v>
      </c>
      <c r="C1019" s="263">
        <v>140</v>
      </c>
      <c r="D1019" s="263">
        <v>109</v>
      </c>
      <c r="E1019" s="263">
        <v>88</v>
      </c>
      <c r="F1019" s="257">
        <f t="shared" si="33"/>
        <v>62.9</v>
      </c>
      <c r="G1019" s="257">
        <f t="shared" si="34"/>
        <v>80.7</v>
      </c>
    </row>
    <row r="1020" spans="1:7" s="244" customFormat="1" ht="14.25">
      <c r="A1020" s="261" t="s">
        <v>1812</v>
      </c>
      <c r="B1020" s="287" t="s">
        <v>35</v>
      </c>
      <c r="C1020" s="263">
        <v>153</v>
      </c>
      <c r="D1020" s="263">
        <v>104</v>
      </c>
      <c r="E1020" s="263">
        <v>62</v>
      </c>
      <c r="F1020" s="257">
        <f t="shared" si="33"/>
        <v>40.5</v>
      </c>
      <c r="G1020" s="257">
        <f t="shared" si="34"/>
        <v>59.6</v>
      </c>
    </row>
    <row r="1021" spans="1:7" s="244" customFormat="1" ht="14.25">
      <c r="A1021" s="261" t="s">
        <v>1813</v>
      </c>
      <c r="B1021" s="287" t="s">
        <v>37</v>
      </c>
      <c r="C1021" s="263"/>
      <c r="D1021" s="263">
        <v>0</v>
      </c>
      <c r="E1021" s="263"/>
      <c r="F1021" s="257" t="str">
        <f t="shared" si="33"/>
        <v/>
      </c>
      <c r="G1021" s="257" t="str">
        <f t="shared" si="34"/>
        <v/>
      </c>
    </row>
    <row r="1022" spans="1:7" s="244" customFormat="1" ht="14.25">
      <c r="A1022" s="261" t="s">
        <v>1814</v>
      </c>
      <c r="B1022" s="287" t="s">
        <v>1815</v>
      </c>
      <c r="C1022" s="263"/>
      <c r="D1022" s="263">
        <v>0</v>
      </c>
      <c r="E1022" s="263"/>
      <c r="F1022" s="257" t="str">
        <f t="shared" si="33"/>
        <v/>
      </c>
      <c r="G1022" s="257" t="str">
        <f t="shared" si="34"/>
        <v/>
      </c>
    </row>
    <row r="1023" spans="1:7" s="244" customFormat="1" ht="14.25">
      <c r="A1023" s="261" t="s">
        <v>1816</v>
      </c>
      <c r="B1023" s="287" t="s">
        <v>1817</v>
      </c>
      <c r="C1023" s="263"/>
      <c r="D1023" s="263">
        <v>0</v>
      </c>
      <c r="E1023" s="263"/>
      <c r="F1023" s="257" t="str">
        <f t="shared" si="33"/>
        <v/>
      </c>
      <c r="G1023" s="257" t="str">
        <f t="shared" si="34"/>
        <v/>
      </c>
    </row>
    <row r="1024" spans="1:7" s="244" customFormat="1" ht="14.25">
      <c r="A1024" s="261" t="s">
        <v>1818</v>
      </c>
      <c r="B1024" s="287" t="s">
        <v>1819</v>
      </c>
      <c r="C1024" s="263"/>
      <c r="D1024" s="263">
        <v>0</v>
      </c>
      <c r="E1024" s="263"/>
      <c r="F1024" s="257" t="str">
        <f t="shared" si="33"/>
        <v/>
      </c>
      <c r="G1024" s="257" t="str">
        <f t="shared" si="34"/>
        <v/>
      </c>
    </row>
    <row r="1025" spans="1:7" s="244" customFormat="1" ht="14.25">
      <c r="A1025" s="261" t="s">
        <v>1820</v>
      </c>
      <c r="B1025" s="287" t="s">
        <v>1821</v>
      </c>
      <c r="C1025" s="263"/>
      <c r="D1025" s="263">
        <v>77</v>
      </c>
      <c r="E1025" s="263">
        <v>20</v>
      </c>
      <c r="F1025" s="257" t="str">
        <f t="shared" si="33"/>
        <v/>
      </c>
      <c r="G1025" s="257">
        <f t="shared" si="34"/>
        <v>26</v>
      </c>
    </row>
    <row r="1026" spans="1:7" s="244" customFormat="1" ht="14.25">
      <c r="A1026" s="261" t="s">
        <v>1822</v>
      </c>
      <c r="B1026" s="287" t="s">
        <v>1823</v>
      </c>
      <c r="C1026" s="263"/>
      <c r="D1026" s="263">
        <v>105</v>
      </c>
      <c r="E1026" s="263">
        <v>30</v>
      </c>
      <c r="F1026" s="257" t="str">
        <f t="shared" si="33"/>
        <v/>
      </c>
      <c r="G1026" s="257">
        <f t="shared" si="34"/>
        <v>28.6</v>
      </c>
    </row>
    <row r="1027" spans="1:7" s="244" customFormat="1" ht="14.25">
      <c r="A1027" s="261" t="s">
        <v>1824</v>
      </c>
      <c r="B1027" s="287" t="s">
        <v>51</v>
      </c>
      <c r="C1027" s="263"/>
      <c r="D1027" s="263">
        <v>0</v>
      </c>
      <c r="E1027" s="263"/>
      <c r="F1027" s="257" t="str">
        <f t="shared" si="33"/>
        <v/>
      </c>
      <c r="G1027" s="257" t="str">
        <f t="shared" si="34"/>
        <v/>
      </c>
    </row>
    <row r="1028" spans="1:7" s="244" customFormat="1" ht="14.25">
      <c r="A1028" s="261" t="s">
        <v>1825</v>
      </c>
      <c r="B1028" s="287" t="s">
        <v>1826</v>
      </c>
      <c r="C1028" s="263">
        <v>69</v>
      </c>
      <c r="D1028" s="263">
        <v>324</v>
      </c>
      <c r="E1028" s="263">
        <v>295</v>
      </c>
      <c r="F1028" s="257">
        <f t="shared" si="33"/>
        <v>427.5</v>
      </c>
      <c r="G1028" s="257">
        <f t="shared" si="34"/>
        <v>91</v>
      </c>
    </row>
    <row r="1029" spans="1:7" s="244" customFormat="1" ht="14.25">
      <c r="A1029" s="258" t="s">
        <v>1827</v>
      </c>
      <c r="B1029" s="286" t="s">
        <v>1828</v>
      </c>
      <c r="C1029" s="260">
        <f>SUM(C1030:C1035)</f>
        <v>0</v>
      </c>
      <c r="D1029" s="260">
        <v>0</v>
      </c>
      <c r="E1029" s="260"/>
      <c r="F1029" s="257" t="str">
        <f t="shared" si="33"/>
        <v/>
      </c>
      <c r="G1029" s="257" t="str">
        <f t="shared" si="34"/>
        <v/>
      </c>
    </row>
    <row r="1030" spans="1:7" s="244" customFormat="1" ht="14.25">
      <c r="A1030" s="261" t="s">
        <v>1829</v>
      </c>
      <c r="B1030" s="287" t="s">
        <v>33</v>
      </c>
      <c r="C1030" s="263"/>
      <c r="D1030" s="263">
        <v>0</v>
      </c>
      <c r="E1030" s="263"/>
      <c r="F1030" s="257" t="str">
        <f t="shared" si="33"/>
        <v/>
      </c>
      <c r="G1030" s="257" t="str">
        <f t="shared" si="34"/>
        <v/>
      </c>
    </row>
    <row r="1031" spans="1:7" s="244" customFormat="1" ht="14.25">
      <c r="A1031" s="261" t="s">
        <v>1830</v>
      </c>
      <c r="B1031" s="287" t="s">
        <v>35</v>
      </c>
      <c r="C1031" s="263"/>
      <c r="D1031" s="263">
        <v>0</v>
      </c>
      <c r="E1031" s="263"/>
      <c r="F1031" s="257" t="str">
        <f t="shared" si="33"/>
        <v/>
      </c>
      <c r="G1031" s="257" t="str">
        <f t="shared" si="34"/>
        <v/>
      </c>
    </row>
    <row r="1032" spans="1:7" s="244" customFormat="1" ht="14.25">
      <c r="A1032" s="261" t="s">
        <v>1831</v>
      </c>
      <c r="B1032" s="287" t="s">
        <v>37</v>
      </c>
      <c r="C1032" s="263"/>
      <c r="D1032" s="263">
        <v>0</v>
      </c>
      <c r="E1032" s="263"/>
      <c r="F1032" s="257" t="str">
        <f t="shared" si="33"/>
        <v/>
      </c>
      <c r="G1032" s="257" t="str">
        <f t="shared" si="34"/>
        <v/>
      </c>
    </row>
    <row r="1033" spans="1:7" s="244" customFormat="1" ht="14.25">
      <c r="A1033" s="261" t="s">
        <v>1832</v>
      </c>
      <c r="B1033" s="287" t="s">
        <v>1833</v>
      </c>
      <c r="C1033" s="263"/>
      <c r="D1033" s="263">
        <v>0</v>
      </c>
      <c r="E1033" s="263"/>
      <c r="F1033" s="257" t="str">
        <f t="shared" si="33"/>
        <v/>
      </c>
      <c r="G1033" s="257" t="str">
        <f t="shared" si="34"/>
        <v/>
      </c>
    </row>
    <row r="1034" spans="1:7" s="244" customFormat="1" ht="14.25">
      <c r="A1034" s="261" t="s">
        <v>1834</v>
      </c>
      <c r="B1034" s="287" t="s">
        <v>1835</v>
      </c>
      <c r="C1034" s="263"/>
      <c r="D1034" s="263">
        <v>0</v>
      </c>
      <c r="E1034" s="263"/>
      <c r="F1034" s="257" t="str">
        <f t="shared" si="33"/>
        <v/>
      </c>
      <c r="G1034" s="257" t="str">
        <f t="shared" si="34"/>
        <v/>
      </c>
    </row>
    <row r="1035" spans="1:7" s="244" customFormat="1" ht="14.25">
      <c r="A1035" s="261" t="s">
        <v>1836</v>
      </c>
      <c r="B1035" s="287" t="s">
        <v>1837</v>
      </c>
      <c r="C1035" s="263"/>
      <c r="D1035" s="263">
        <v>0</v>
      </c>
      <c r="E1035" s="263"/>
      <c r="F1035" s="257" t="str">
        <f t="shared" si="33"/>
        <v/>
      </c>
      <c r="G1035" s="257" t="str">
        <f t="shared" si="34"/>
        <v/>
      </c>
    </row>
    <row r="1036" spans="1:7" s="244" customFormat="1" ht="14.25">
      <c r="A1036" s="258" t="s">
        <v>1838</v>
      </c>
      <c r="B1036" s="286" t="s">
        <v>1839</v>
      </c>
      <c r="C1036" s="260">
        <f>SUM(C1037:C1043)</f>
        <v>266</v>
      </c>
      <c r="D1036" s="260">
        <v>2871</v>
      </c>
      <c r="E1036" s="260">
        <v>459</v>
      </c>
      <c r="F1036" s="257">
        <f t="shared" ref="F1036:F1099" si="35">IF(C1036=0,"",ROUND(E1036/C1036*100,1))</f>
        <v>172.6</v>
      </c>
      <c r="G1036" s="257">
        <f t="shared" ref="G1036:G1099" si="36">IF(D1036=0,"",ROUND(E1036/D1036*100,1))</f>
        <v>16</v>
      </c>
    </row>
    <row r="1037" spans="1:7" s="244" customFormat="1" ht="14.25">
      <c r="A1037" s="261" t="s">
        <v>1840</v>
      </c>
      <c r="B1037" s="287" t="s">
        <v>33</v>
      </c>
      <c r="C1037" s="263">
        <v>186</v>
      </c>
      <c r="D1037" s="263">
        <v>191</v>
      </c>
      <c r="E1037" s="263">
        <v>260</v>
      </c>
      <c r="F1037" s="257">
        <f t="shared" si="35"/>
        <v>139.80000000000001</v>
      </c>
      <c r="G1037" s="257">
        <f t="shared" si="36"/>
        <v>136.1</v>
      </c>
    </row>
    <row r="1038" spans="1:7" s="244" customFormat="1" ht="14.25">
      <c r="A1038" s="261" t="s">
        <v>1841</v>
      </c>
      <c r="B1038" s="287" t="s">
        <v>35</v>
      </c>
      <c r="C1038" s="263"/>
      <c r="D1038" s="263">
        <v>70</v>
      </c>
      <c r="E1038" s="263">
        <v>21</v>
      </c>
      <c r="F1038" s="257" t="str">
        <f t="shared" si="35"/>
        <v/>
      </c>
      <c r="G1038" s="257">
        <f t="shared" si="36"/>
        <v>30</v>
      </c>
    </row>
    <row r="1039" spans="1:7" s="244" customFormat="1" ht="14.25">
      <c r="A1039" s="261" t="s">
        <v>1842</v>
      </c>
      <c r="B1039" s="287" t="s">
        <v>37</v>
      </c>
      <c r="C1039" s="263"/>
      <c r="D1039" s="263">
        <v>0</v>
      </c>
      <c r="E1039" s="263"/>
      <c r="F1039" s="257" t="str">
        <f t="shared" si="35"/>
        <v/>
      </c>
      <c r="G1039" s="257" t="str">
        <f t="shared" si="36"/>
        <v/>
      </c>
    </row>
    <row r="1040" spans="1:7" s="244" customFormat="1" ht="14.25">
      <c r="A1040" s="261" t="s">
        <v>1843</v>
      </c>
      <c r="B1040" s="287" t="s">
        <v>1844</v>
      </c>
      <c r="C1040" s="263"/>
      <c r="D1040" s="263">
        <v>0</v>
      </c>
      <c r="E1040" s="263"/>
      <c r="F1040" s="257" t="str">
        <f t="shared" si="35"/>
        <v/>
      </c>
      <c r="G1040" s="257" t="str">
        <f t="shared" si="36"/>
        <v/>
      </c>
    </row>
    <row r="1041" spans="1:7" s="244" customFormat="1" ht="14.25">
      <c r="A1041" s="261" t="s">
        <v>1845</v>
      </c>
      <c r="B1041" s="287" t="s">
        <v>1846</v>
      </c>
      <c r="C1041" s="263">
        <v>20</v>
      </c>
      <c r="D1041" s="263">
        <v>66</v>
      </c>
      <c r="E1041" s="263">
        <v>16</v>
      </c>
      <c r="F1041" s="257">
        <f t="shared" si="35"/>
        <v>80</v>
      </c>
      <c r="G1041" s="257">
        <f t="shared" si="36"/>
        <v>24.2</v>
      </c>
    </row>
    <row r="1042" spans="1:7" s="244" customFormat="1" ht="14.25">
      <c r="A1042" s="261" t="s">
        <v>1847</v>
      </c>
      <c r="B1042" s="287" t="s">
        <v>1848</v>
      </c>
      <c r="C1042" s="263"/>
      <c r="D1042" s="263">
        <v>0</v>
      </c>
      <c r="E1042" s="263"/>
      <c r="F1042" s="257" t="str">
        <f t="shared" si="35"/>
        <v/>
      </c>
      <c r="G1042" s="257" t="str">
        <f t="shared" si="36"/>
        <v/>
      </c>
    </row>
    <row r="1043" spans="1:7" s="244" customFormat="1" ht="14.25">
      <c r="A1043" s="261" t="s">
        <v>1849</v>
      </c>
      <c r="B1043" s="287" t="s">
        <v>1850</v>
      </c>
      <c r="C1043" s="263">
        <v>60</v>
      </c>
      <c r="D1043" s="263">
        <v>2544</v>
      </c>
      <c r="E1043" s="263">
        <v>162</v>
      </c>
      <c r="F1043" s="257">
        <f t="shared" si="35"/>
        <v>270</v>
      </c>
      <c r="G1043" s="257">
        <f t="shared" si="36"/>
        <v>6.4</v>
      </c>
    </row>
    <row r="1044" spans="1:7" s="244" customFormat="1" ht="14.25">
      <c r="A1044" s="258" t="s">
        <v>1851</v>
      </c>
      <c r="B1044" s="286" t="s">
        <v>1852</v>
      </c>
      <c r="C1044" s="260">
        <f>SUM(C1045:C1049)</f>
        <v>0</v>
      </c>
      <c r="D1044" s="260">
        <f>SUM(D1045:D1049)</f>
        <v>0</v>
      </c>
      <c r="E1044" s="260"/>
      <c r="F1044" s="257" t="str">
        <f t="shared" si="35"/>
        <v/>
      </c>
      <c r="G1044" s="257" t="str">
        <f t="shared" si="36"/>
        <v/>
      </c>
    </row>
    <row r="1045" spans="1:7" s="244" customFormat="1" ht="14.25">
      <c r="A1045" s="261" t="s">
        <v>1853</v>
      </c>
      <c r="B1045" s="287" t="s">
        <v>1854</v>
      </c>
      <c r="C1045" s="263"/>
      <c r="D1045" s="263"/>
      <c r="E1045" s="263"/>
      <c r="F1045" s="257" t="str">
        <f t="shared" si="35"/>
        <v/>
      </c>
      <c r="G1045" s="257" t="str">
        <f t="shared" si="36"/>
        <v/>
      </c>
    </row>
    <row r="1046" spans="1:7" s="244" customFormat="1" ht="14.25">
      <c r="A1046" s="261" t="s">
        <v>1855</v>
      </c>
      <c r="B1046" s="287" t="s">
        <v>1856</v>
      </c>
      <c r="C1046" s="263"/>
      <c r="D1046" s="263"/>
      <c r="E1046" s="263"/>
      <c r="F1046" s="257" t="str">
        <f t="shared" si="35"/>
        <v/>
      </c>
      <c r="G1046" s="257" t="str">
        <f t="shared" si="36"/>
        <v/>
      </c>
    </row>
    <row r="1047" spans="1:7" s="244" customFormat="1" ht="14.25">
      <c r="A1047" s="261" t="s">
        <v>1857</v>
      </c>
      <c r="B1047" s="287" t="s">
        <v>1858</v>
      </c>
      <c r="C1047" s="263"/>
      <c r="D1047" s="263"/>
      <c r="E1047" s="263"/>
      <c r="F1047" s="257" t="str">
        <f t="shared" si="35"/>
        <v/>
      </c>
      <c r="G1047" s="257" t="str">
        <f t="shared" si="36"/>
        <v/>
      </c>
    </row>
    <row r="1048" spans="1:7" s="244" customFormat="1" ht="14.25">
      <c r="A1048" s="261" t="s">
        <v>1859</v>
      </c>
      <c r="B1048" s="287" t="s">
        <v>1860</v>
      </c>
      <c r="C1048" s="263"/>
      <c r="D1048" s="263"/>
      <c r="E1048" s="263"/>
      <c r="F1048" s="257" t="str">
        <f t="shared" si="35"/>
        <v/>
      </c>
      <c r="G1048" s="257" t="str">
        <f t="shared" si="36"/>
        <v/>
      </c>
    </row>
    <row r="1049" spans="1:7" s="244" customFormat="1" ht="14.25">
      <c r="A1049" s="261" t="s">
        <v>1861</v>
      </c>
      <c r="B1049" s="287" t="s">
        <v>1862</v>
      </c>
      <c r="C1049" s="263"/>
      <c r="D1049" s="263"/>
      <c r="E1049" s="263"/>
      <c r="F1049" s="257" t="str">
        <f t="shared" si="35"/>
        <v/>
      </c>
      <c r="G1049" s="257" t="str">
        <f t="shared" si="36"/>
        <v/>
      </c>
    </row>
    <row r="1050" spans="1:7" s="244" customFormat="1" ht="14.25">
      <c r="A1050" s="255" t="s">
        <v>1863</v>
      </c>
      <c r="B1050" s="288" t="s">
        <v>1864</v>
      </c>
      <c r="C1050" s="283">
        <f>SUM(C1051,C1061,C1067)</f>
        <v>487</v>
      </c>
      <c r="D1050" s="283">
        <v>1884</v>
      </c>
      <c r="E1050" s="283">
        <f>E1051+E1061+E1067</f>
        <v>239</v>
      </c>
      <c r="F1050" s="257">
        <f t="shared" si="35"/>
        <v>49.1</v>
      </c>
      <c r="G1050" s="257">
        <f t="shared" si="36"/>
        <v>12.7</v>
      </c>
    </row>
    <row r="1051" spans="1:7" s="244" customFormat="1" ht="14.25">
      <c r="A1051" s="258" t="s">
        <v>1865</v>
      </c>
      <c r="B1051" s="286" t="s">
        <v>1866</v>
      </c>
      <c r="C1051" s="260">
        <f>SUM(C1052:C1060)</f>
        <v>467</v>
      </c>
      <c r="D1051" s="260">
        <v>1876</v>
      </c>
      <c r="E1051" s="260">
        <v>239</v>
      </c>
      <c r="F1051" s="257">
        <f t="shared" si="35"/>
        <v>51.2</v>
      </c>
      <c r="G1051" s="257">
        <f t="shared" si="36"/>
        <v>12.7</v>
      </c>
    </row>
    <row r="1052" spans="1:7" s="244" customFormat="1" ht="14.25">
      <c r="A1052" s="261" t="s">
        <v>1867</v>
      </c>
      <c r="B1052" s="287" t="s">
        <v>33</v>
      </c>
      <c r="C1052" s="263">
        <v>78</v>
      </c>
      <c r="D1052" s="263">
        <v>122</v>
      </c>
      <c r="E1052" s="263">
        <v>135</v>
      </c>
      <c r="F1052" s="257">
        <f t="shared" si="35"/>
        <v>173.1</v>
      </c>
      <c r="G1052" s="257">
        <f t="shared" si="36"/>
        <v>110.7</v>
      </c>
    </row>
    <row r="1053" spans="1:7" s="244" customFormat="1" ht="14.25">
      <c r="A1053" s="261" t="s">
        <v>1868</v>
      </c>
      <c r="B1053" s="287" t="s">
        <v>35</v>
      </c>
      <c r="C1053" s="263">
        <v>132</v>
      </c>
      <c r="D1053" s="263">
        <v>72</v>
      </c>
      <c r="E1053" s="263">
        <v>70</v>
      </c>
      <c r="F1053" s="257">
        <f t="shared" si="35"/>
        <v>53</v>
      </c>
      <c r="G1053" s="257">
        <f t="shared" si="36"/>
        <v>97.2</v>
      </c>
    </row>
    <row r="1054" spans="1:7" s="244" customFormat="1" ht="14.25">
      <c r="A1054" s="261" t="s">
        <v>1869</v>
      </c>
      <c r="B1054" s="287" t="s">
        <v>37</v>
      </c>
      <c r="C1054" s="263"/>
      <c r="D1054" s="263">
        <v>0</v>
      </c>
      <c r="E1054" s="263"/>
      <c r="F1054" s="257" t="str">
        <f t="shared" si="35"/>
        <v/>
      </c>
      <c r="G1054" s="257" t="str">
        <f t="shared" si="36"/>
        <v/>
      </c>
    </row>
    <row r="1055" spans="1:7" s="244" customFormat="1" ht="14.25">
      <c r="A1055" s="261" t="s">
        <v>1870</v>
      </c>
      <c r="B1055" s="287" t="s">
        <v>1871</v>
      </c>
      <c r="C1055" s="263"/>
      <c r="D1055" s="263">
        <v>0</v>
      </c>
      <c r="E1055" s="263"/>
      <c r="F1055" s="257" t="str">
        <f t="shared" si="35"/>
        <v/>
      </c>
      <c r="G1055" s="257" t="str">
        <f t="shared" si="36"/>
        <v/>
      </c>
    </row>
    <row r="1056" spans="1:7" s="244" customFormat="1" ht="14.25">
      <c r="A1056" s="261" t="s">
        <v>1872</v>
      </c>
      <c r="B1056" s="287" t="s">
        <v>1873</v>
      </c>
      <c r="C1056" s="263"/>
      <c r="D1056" s="263">
        <v>0</v>
      </c>
      <c r="E1056" s="263"/>
      <c r="F1056" s="257" t="str">
        <f t="shared" si="35"/>
        <v/>
      </c>
      <c r="G1056" s="257" t="str">
        <f t="shared" si="36"/>
        <v/>
      </c>
    </row>
    <row r="1057" spans="1:7" s="244" customFormat="1" ht="14.25">
      <c r="A1057" s="261" t="s">
        <v>1874</v>
      </c>
      <c r="B1057" s="287" t="s">
        <v>1875</v>
      </c>
      <c r="C1057" s="263"/>
      <c r="D1057" s="263">
        <v>0</v>
      </c>
      <c r="E1057" s="263"/>
      <c r="F1057" s="257" t="str">
        <f t="shared" si="35"/>
        <v/>
      </c>
      <c r="G1057" s="257" t="str">
        <f t="shared" si="36"/>
        <v/>
      </c>
    </row>
    <row r="1058" spans="1:7" s="244" customFormat="1" ht="14.25">
      <c r="A1058" s="261" t="s">
        <v>1876</v>
      </c>
      <c r="B1058" s="287" t="s">
        <v>1877</v>
      </c>
      <c r="C1058" s="263"/>
      <c r="D1058" s="263">
        <v>0</v>
      </c>
      <c r="E1058" s="263"/>
      <c r="F1058" s="257" t="str">
        <f t="shared" si="35"/>
        <v/>
      </c>
      <c r="G1058" s="257" t="str">
        <f t="shared" si="36"/>
        <v/>
      </c>
    </row>
    <row r="1059" spans="1:7" s="244" customFormat="1" ht="14.25">
      <c r="A1059" s="261" t="s">
        <v>1878</v>
      </c>
      <c r="B1059" s="287" t="s">
        <v>51</v>
      </c>
      <c r="C1059" s="263">
        <v>121</v>
      </c>
      <c r="D1059" s="263">
        <v>37</v>
      </c>
      <c r="E1059" s="263">
        <v>34</v>
      </c>
      <c r="F1059" s="257">
        <f t="shared" si="35"/>
        <v>28.1</v>
      </c>
      <c r="G1059" s="257">
        <f t="shared" si="36"/>
        <v>91.9</v>
      </c>
    </row>
    <row r="1060" spans="1:7" s="244" customFormat="1" ht="14.25">
      <c r="A1060" s="261" t="s">
        <v>1879</v>
      </c>
      <c r="B1060" s="287" t="s">
        <v>1880</v>
      </c>
      <c r="C1060" s="263">
        <v>136</v>
      </c>
      <c r="D1060" s="263">
        <v>1645</v>
      </c>
      <c r="E1060" s="263"/>
      <c r="F1060" s="257">
        <f t="shared" si="35"/>
        <v>0</v>
      </c>
      <c r="G1060" s="257">
        <f t="shared" si="36"/>
        <v>0</v>
      </c>
    </row>
    <row r="1061" spans="1:7" s="244" customFormat="1" ht="14.25">
      <c r="A1061" s="258" t="s">
        <v>1881</v>
      </c>
      <c r="B1061" s="286" t="s">
        <v>1882</v>
      </c>
      <c r="C1061" s="260">
        <f>SUM(C1062:C1066)</f>
        <v>0</v>
      </c>
      <c r="D1061" s="260">
        <v>3</v>
      </c>
      <c r="E1061" s="260"/>
      <c r="F1061" s="257" t="str">
        <f t="shared" si="35"/>
        <v/>
      </c>
      <c r="G1061" s="257">
        <f t="shared" si="36"/>
        <v>0</v>
      </c>
    </row>
    <row r="1062" spans="1:7" s="244" customFormat="1" ht="14.25">
      <c r="A1062" s="261" t="s">
        <v>1883</v>
      </c>
      <c r="B1062" s="287" t="s">
        <v>33</v>
      </c>
      <c r="C1062" s="263"/>
      <c r="D1062" s="263">
        <v>0</v>
      </c>
      <c r="E1062" s="263"/>
      <c r="F1062" s="257" t="str">
        <f t="shared" si="35"/>
        <v/>
      </c>
      <c r="G1062" s="257" t="str">
        <f t="shared" si="36"/>
        <v/>
      </c>
    </row>
    <row r="1063" spans="1:7" s="244" customFormat="1" ht="14.25">
      <c r="A1063" s="261" t="s">
        <v>1884</v>
      </c>
      <c r="B1063" s="287" t="s">
        <v>35</v>
      </c>
      <c r="C1063" s="263"/>
      <c r="D1063" s="263">
        <v>0</v>
      </c>
      <c r="E1063" s="263"/>
      <c r="F1063" s="257" t="str">
        <f t="shared" si="35"/>
        <v/>
      </c>
      <c r="G1063" s="257" t="str">
        <f t="shared" si="36"/>
        <v/>
      </c>
    </row>
    <row r="1064" spans="1:7" s="244" customFormat="1" ht="14.25">
      <c r="A1064" s="261" t="s">
        <v>1885</v>
      </c>
      <c r="B1064" s="287" t="s">
        <v>37</v>
      </c>
      <c r="C1064" s="263"/>
      <c r="D1064" s="263">
        <v>0</v>
      </c>
      <c r="E1064" s="263"/>
      <c r="F1064" s="257" t="str">
        <f t="shared" si="35"/>
        <v/>
      </c>
      <c r="G1064" s="257" t="str">
        <f t="shared" si="36"/>
        <v/>
      </c>
    </row>
    <row r="1065" spans="1:7" s="244" customFormat="1" ht="14.25">
      <c r="A1065" s="261" t="s">
        <v>1886</v>
      </c>
      <c r="B1065" s="287" t="s">
        <v>1887</v>
      </c>
      <c r="C1065" s="263"/>
      <c r="D1065" s="263">
        <v>0</v>
      </c>
      <c r="E1065" s="263"/>
      <c r="F1065" s="257" t="str">
        <f t="shared" si="35"/>
        <v/>
      </c>
      <c r="G1065" s="257" t="str">
        <f t="shared" si="36"/>
        <v/>
      </c>
    </row>
    <row r="1066" spans="1:7" s="244" customFormat="1" ht="14.25">
      <c r="A1066" s="261" t="s">
        <v>1888</v>
      </c>
      <c r="B1066" s="287" t="s">
        <v>1889</v>
      </c>
      <c r="C1066" s="263"/>
      <c r="D1066" s="263">
        <v>3</v>
      </c>
      <c r="E1066" s="263"/>
      <c r="F1066" s="257" t="str">
        <f t="shared" si="35"/>
        <v/>
      </c>
      <c r="G1066" s="257">
        <f t="shared" si="36"/>
        <v>0</v>
      </c>
    </row>
    <row r="1067" spans="1:7" s="244" customFormat="1" ht="14.25">
      <c r="A1067" s="258" t="s">
        <v>1890</v>
      </c>
      <c r="B1067" s="286" t="s">
        <v>1891</v>
      </c>
      <c r="C1067" s="260">
        <f>SUM(C1068:C1069)</f>
        <v>20</v>
      </c>
      <c r="D1067" s="260">
        <v>5</v>
      </c>
      <c r="E1067" s="260"/>
      <c r="F1067" s="257">
        <f t="shared" si="35"/>
        <v>0</v>
      </c>
      <c r="G1067" s="257">
        <f t="shared" si="36"/>
        <v>0</v>
      </c>
    </row>
    <row r="1068" spans="1:7" s="244" customFormat="1" ht="14.25">
      <c r="A1068" s="261" t="s">
        <v>1892</v>
      </c>
      <c r="B1068" s="287" t="s">
        <v>1893</v>
      </c>
      <c r="C1068" s="263"/>
      <c r="D1068" s="263">
        <v>0</v>
      </c>
      <c r="E1068" s="263"/>
      <c r="F1068" s="257" t="str">
        <f t="shared" si="35"/>
        <v/>
      </c>
      <c r="G1068" s="257" t="str">
        <f t="shared" si="36"/>
        <v/>
      </c>
    </row>
    <row r="1069" spans="1:7" s="244" customFormat="1" ht="14.25">
      <c r="A1069" s="261" t="s">
        <v>1894</v>
      </c>
      <c r="B1069" s="287" t="s">
        <v>1895</v>
      </c>
      <c r="C1069" s="263">
        <v>20</v>
      </c>
      <c r="D1069" s="263">
        <v>5</v>
      </c>
      <c r="E1069" s="263"/>
      <c r="F1069" s="257">
        <f t="shared" si="35"/>
        <v>0</v>
      </c>
      <c r="G1069" s="257">
        <f t="shared" si="36"/>
        <v>0</v>
      </c>
    </row>
    <row r="1070" spans="1:7" s="244" customFormat="1" ht="14.25">
      <c r="A1070" s="255" t="s">
        <v>1896</v>
      </c>
      <c r="B1070" s="288" t="s">
        <v>1897</v>
      </c>
      <c r="C1070" s="283">
        <f>SUM(C1071,C1078,C1088,C1094,C1097)</f>
        <v>0</v>
      </c>
      <c r="D1070" s="283">
        <v>0</v>
      </c>
      <c r="E1070" s="283"/>
      <c r="F1070" s="257" t="str">
        <f t="shared" si="35"/>
        <v/>
      </c>
      <c r="G1070" s="257" t="str">
        <f t="shared" si="36"/>
        <v/>
      </c>
    </row>
    <row r="1071" spans="1:7" s="244" customFormat="1" ht="14.25">
      <c r="A1071" s="258" t="s">
        <v>1898</v>
      </c>
      <c r="B1071" s="286" t="s">
        <v>1899</v>
      </c>
      <c r="C1071" s="260">
        <f>SUM(C1072:C1077)</f>
        <v>0</v>
      </c>
      <c r="D1071" s="260">
        <v>0</v>
      </c>
      <c r="E1071" s="260"/>
      <c r="F1071" s="257" t="str">
        <f t="shared" si="35"/>
        <v/>
      </c>
      <c r="G1071" s="257" t="str">
        <f t="shared" si="36"/>
        <v/>
      </c>
    </row>
    <row r="1072" spans="1:7" s="244" customFormat="1" ht="14.25">
      <c r="A1072" s="261" t="s">
        <v>1900</v>
      </c>
      <c r="B1072" s="287" t="s">
        <v>33</v>
      </c>
      <c r="C1072" s="263"/>
      <c r="D1072" s="263">
        <v>0</v>
      </c>
      <c r="E1072" s="263"/>
      <c r="F1072" s="257" t="str">
        <f t="shared" si="35"/>
        <v/>
      </c>
      <c r="G1072" s="257" t="str">
        <f t="shared" si="36"/>
        <v/>
      </c>
    </row>
    <row r="1073" spans="1:7" s="244" customFormat="1" ht="14.25">
      <c r="A1073" s="261" t="s">
        <v>1901</v>
      </c>
      <c r="B1073" s="287" t="s">
        <v>35</v>
      </c>
      <c r="C1073" s="263"/>
      <c r="D1073" s="263">
        <v>0</v>
      </c>
      <c r="E1073" s="263"/>
      <c r="F1073" s="257" t="str">
        <f t="shared" si="35"/>
        <v/>
      </c>
      <c r="G1073" s="257" t="str">
        <f t="shared" si="36"/>
        <v/>
      </c>
    </row>
    <row r="1074" spans="1:7" s="244" customFormat="1" ht="14.25">
      <c r="A1074" s="261" t="s">
        <v>1902</v>
      </c>
      <c r="B1074" s="287" t="s">
        <v>37</v>
      </c>
      <c r="C1074" s="263"/>
      <c r="D1074" s="263">
        <v>0</v>
      </c>
      <c r="E1074" s="263"/>
      <c r="F1074" s="257" t="str">
        <f t="shared" si="35"/>
        <v/>
      </c>
      <c r="G1074" s="257" t="str">
        <f t="shared" si="36"/>
        <v/>
      </c>
    </row>
    <row r="1075" spans="1:7" s="244" customFormat="1" ht="14.25">
      <c r="A1075" s="261" t="s">
        <v>1903</v>
      </c>
      <c r="B1075" s="287" t="s">
        <v>1904</v>
      </c>
      <c r="C1075" s="263"/>
      <c r="D1075" s="263">
        <v>0</v>
      </c>
      <c r="E1075" s="263"/>
      <c r="F1075" s="257" t="str">
        <f t="shared" si="35"/>
        <v/>
      </c>
      <c r="G1075" s="257" t="str">
        <f t="shared" si="36"/>
        <v/>
      </c>
    </row>
    <row r="1076" spans="1:7" s="244" customFormat="1" ht="14.25">
      <c r="A1076" s="261" t="s">
        <v>1905</v>
      </c>
      <c r="B1076" s="287" t="s">
        <v>51</v>
      </c>
      <c r="C1076" s="263"/>
      <c r="D1076" s="263">
        <v>0</v>
      </c>
      <c r="E1076" s="263"/>
      <c r="F1076" s="257" t="str">
        <f t="shared" si="35"/>
        <v/>
      </c>
      <c r="G1076" s="257" t="str">
        <f t="shared" si="36"/>
        <v/>
      </c>
    </row>
    <row r="1077" spans="1:7" s="244" customFormat="1" ht="14.25">
      <c r="A1077" s="261" t="s">
        <v>1906</v>
      </c>
      <c r="B1077" s="287" t="s">
        <v>1907</v>
      </c>
      <c r="C1077" s="263"/>
      <c r="D1077" s="263">
        <v>0</v>
      </c>
      <c r="E1077" s="263"/>
      <c r="F1077" s="257" t="str">
        <f t="shared" si="35"/>
        <v/>
      </c>
      <c r="G1077" s="257" t="str">
        <f t="shared" si="36"/>
        <v/>
      </c>
    </row>
    <row r="1078" spans="1:7" s="244" customFormat="1" ht="14.25">
      <c r="A1078" s="258" t="s">
        <v>1908</v>
      </c>
      <c r="B1078" s="286" t="s">
        <v>1909</v>
      </c>
      <c r="C1078" s="260">
        <f>SUM(C1079:C1087)</f>
        <v>0</v>
      </c>
      <c r="D1078" s="260">
        <f>SUM(D1079:D1087)</f>
        <v>0</v>
      </c>
      <c r="E1078" s="260"/>
      <c r="F1078" s="257" t="str">
        <f t="shared" si="35"/>
        <v/>
      </c>
      <c r="G1078" s="257" t="str">
        <f t="shared" si="36"/>
        <v/>
      </c>
    </row>
    <row r="1079" spans="1:7" s="244" customFormat="1" ht="14.25">
      <c r="A1079" s="261" t="s">
        <v>1910</v>
      </c>
      <c r="B1079" s="287" t="s">
        <v>1911</v>
      </c>
      <c r="C1079" s="263"/>
      <c r="D1079" s="263"/>
      <c r="E1079" s="263"/>
      <c r="F1079" s="257" t="str">
        <f t="shared" si="35"/>
        <v/>
      </c>
      <c r="G1079" s="257" t="str">
        <f t="shared" si="36"/>
        <v/>
      </c>
    </row>
    <row r="1080" spans="1:7" s="244" customFormat="1" ht="14.25">
      <c r="A1080" s="261" t="s">
        <v>1912</v>
      </c>
      <c r="B1080" s="287" t="s">
        <v>1913</v>
      </c>
      <c r="C1080" s="263"/>
      <c r="D1080" s="263"/>
      <c r="E1080" s="263"/>
      <c r="F1080" s="257" t="str">
        <f t="shared" si="35"/>
        <v/>
      </c>
      <c r="G1080" s="257" t="str">
        <f t="shared" si="36"/>
        <v/>
      </c>
    </row>
    <row r="1081" spans="1:7" s="244" customFormat="1" ht="14.25">
      <c r="A1081" s="261" t="s">
        <v>1914</v>
      </c>
      <c r="B1081" s="287" t="s">
        <v>1915</v>
      </c>
      <c r="C1081" s="263"/>
      <c r="D1081" s="263"/>
      <c r="E1081" s="263"/>
      <c r="F1081" s="257" t="str">
        <f t="shared" si="35"/>
        <v/>
      </c>
      <c r="G1081" s="257" t="str">
        <f t="shared" si="36"/>
        <v/>
      </c>
    </row>
    <row r="1082" spans="1:7" s="244" customFormat="1" ht="14.25">
      <c r="A1082" s="261" t="s">
        <v>1916</v>
      </c>
      <c r="B1082" s="287" t="s">
        <v>1917</v>
      </c>
      <c r="C1082" s="263"/>
      <c r="D1082" s="263"/>
      <c r="E1082" s="263"/>
      <c r="F1082" s="257" t="str">
        <f t="shared" si="35"/>
        <v/>
      </c>
      <c r="G1082" s="257" t="str">
        <f t="shared" si="36"/>
        <v/>
      </c>
    </row>
    <row r="1083" spans="1:7" s="244" customFormat="1" ht="14.25">
      <c r="A1083" s="261" t="s">
        <v>1918</v>
      </c>
      <c r="B1083" s="287" t="s">
        <v>1919</v>
      </c>
      <c r="C1083" s="263"/>
      <c r="D1083" s="263"/>
      <c r="E1083" s="263"/>
      <c r="F1083" s="257" t="str">
        <f t="shared" si="35"/>
        <v/>
      </c>
      <c r="G1083" s="257" t="str">
        <f t="shared" si="36"/>
        <v/>
      </c>
    </row>
    <row r="1084" spans="1:7" s="244" customFormat="1" ht="14.25">
      <c r="A1084" s="261" t="s">
        <v>1920</v>
      </c>
      <c r="B1084" s="287" t="s">
        <v>1921</v>
      </c>
      <c r="C1084" s="263"/>
      <c r="D1084" s="263"/>
      <c r="E1084" s="263"/>
      <c r="F1084" s="257" t="str">
        <f t="shared" si="35"/>
        <v/>
      </c>
      <c r="G1084" s="257" t="str">
        <f t="shared" si="36"/>
        <v/>
      </c>
    </row>
    <row r="1085" spans="1:7" s="244" customFormat="1" ht="14.25">
      <c r="A1085" s="261" t="s">
        <v>1922</v>
      </c>
      <c r="B1085" s="287" t="s">
        <v>1923</v>
      </c>
      <c r="C1085" s="263"/>
      <c r="D1085" s="263"/>
      <c r="E1085" s="263"/>
      <c r="F1085" s="257" t="str">
        <f t="shared" si="35"/>
        <v/>
      </c>
      <c r="G1085" s="257" t="str">
        <f t="shared" si="36"/>
        <v/>
      </c>
    </row>
    <row r="1086" spans="1:7" s="244" customFormat="1" ht="14.25">
      <c r="A1086" s="261" t="s">
        <v>1924</v>
      </c>
      <c r="B1086" s="287" t="s">
        <v>1925</v>
      </c>
      <c r="C1086" s="263"/>
      <c r="D1086" s="263"/>
      <c r="E1086" s="263"/>
      <c r="F1086" s="257" t="str">
        <f t="shared" si="35"/>
        <v/>
      </c>
      <c r="G1086" s="257" t="str">
        <f t="shared" si="36"/>
        <v/>
      </c>
    </row>
    <row r="1087" spans="1:7" s="244" customFormat="1" ht="14.25">
      <c r="A1087" s="261" t="s">
        <v>1926</v>
      </c>
      <c r="B1087" s="287" t="s">
        <v>1927</v>
      </c>
      <c r="C1087" s="263"/>
      <c r="D1087" s="263"/>
      <c r="E1087" s="263"/>
      <c r="F1087" s="257" t="str">
        <f t="shared" si="35"/>
        <v/>
      </c>
      <c r="G1087" s="257" t="str">
        <f t="shared" si="36"/>
        <v/>
      </c>
    </row>
    <row r="1088" spans="1:7" s="244" customFormat="1" ht="14.25">
      <c r="A1088" s="258" t="s">
        <v>1928</v>
      </c>
      <c r="B1088" s="286" t="s">
        <v>1929</v>
      </c>
      <c r="C1088" s="260">
        <f>SUM(C1089:C1093)</f>
        <v>0</v>
      </c>
      <c r="D1088" s="260">
        <f>SUM(D1089:D1093)</f>
        <v>0</v>
      </c>
      <c r="E1088" s="260"/>
      <c r="F1088" s="257" t="str">
        <f t="shared" si="35"/>
        <v/>
      </c>
      <c r="G1088" s="257" t="str">
        <f t="shared" si="36"/>
        <v/>
      </c>
    </row>
    <row r="1089" spans="1:7" s="244" customFormat="1" ht="14.25">
      <c r="A1089" s="261" t="s">
        <v>1930</v>
      </c>
      <c r="B1089" s="287" t="s">
        <v>1931</v>
      </c>
      <c r="C1089" s="263"/>
      <c r="D1089" s="263"/>
      <c r="E1089" s="263"/>
      <c r="F1089" s="257" t="str">
        <f t="shared" si="35"/>
        <v/>
      </c>
      <c r="G1089" s="257" t="str">
        <f t="shared" si="36"/>
        <v/>
      </c>
    </row>
    <row r="1090" spans="1:7" s="244" customFormat="1" ht="14.25">
      <c r="A1090" s="261" t="s">
        <v>1932</v>
      </c>
      <c r="B1090" s="246" t="s">
        <v>1933</v>
      </c>
      <c r="C1090" s="263"/>
      <c r="D1090" s="263"/>
      <c r="E1090" s="263"/>
      <c r="F1090" s="257" t="str">
        <f t="shared" si="35"/>
        <v/>
      </c>
      <c r="G1090" s="257" t="str">
        <f t="shared" si="36"/>
        <v/>
      </c>
    </row>
    <row r="1091" spans="1:7" s="244" customFormat="1" ht="14.25">
      <c r="A1091" s="261" t="s">
        <v>1934</v>
      </c>
      <c r="B1091" s="287" t="s">
        <v>1935</v>
      </c>
      <c r="C1091" s="263"/>
      <c r="D1091" s="263"/>
      <c r="E1091" s="263"/>
      <c r="F1091" s="257" t="str">
        <f t="shared" si="35"/>
        <v/>
      </c>
      <c r="G1091" s="257" t="str">
        <f t="shared" si="36"/>
        <v/>
      </c>
    </row>
    <row r="1092" spans="1:7" s="244" customFormat="1" ht="14.25">
      <c r="A1092" s="261" t="s">
        <v>1936</v>
      </c>
      <c r="B1092" s="287" t="s">
        <v>1937</v>
      </c>
      <c r="C1092" s="263"/>
      <c r="D1092" s="263"/>
      <c r="E1092" s="263"/>
      <c r="F1092" s="257" t="str">
        <f t="shared" si="35"/>
        <v/>
      </c>
      <c r="G1092" s="257" t="str">
        <f t="shared" si="36"/>
        <v/>
      </c>
    </row>
    <row r="1093" spans="1:7" s="244" customFormat="1" ht="14.25">
      <c r="A1093" s="261" t="s">
        <v>1938</v>
      </c>
      <c r="B1093" s="287" t="s">
        <v>1939</v>
      </c>
      <c r="C1093" s="263"/>
      <c r="D1093" s="263"/>
      <c r="E1093" s="263"/>
      <c r="F1093" s="257" t="str">
        <f t="shared" si="35"/>
        <v/>
      </c>
      <c r="G1093" s="257" t="str">
        <f t="shared" si="36"/>
        <v/>
      </c>
    </row>
    <row r="1094" spans="1:7" s="244" customFormat="1" ht="14.25">
      <c r="A1094" s="258" t="s">
        <v>1940</v>
      </c>
      <c r="B1094" s="286" t="s">
        <v>1941</v>
      </c>
      <c r="C1094" s="260">
        <f>SUM(C1095:C1096)</f>
        <v>0</v>
      </c>
      <c r="D1094" s="260">
        <f>SUM(D1095:D1096)</f>
        <v>0</v>
      </c>
      <c r="E1094" s="260"/>
      <c r="F1094" s="257" t="str">
        <f t="shared" si="35"/>
        <v/>
      </c>
      <c r="G1094" s="257" t="str">
        <f t="shared" si="36"/>
        <v/>
      </c>
    </row>
    <row r="1095" spans="1:7" s="244" customFormat="1" ht="14.25">
      <c r="A1095" s="261" t="s">
        <v>1942</v>
      </c>
      <c r="B1095" s="287" t="s">
        <v>1943</v>
      </c>
      <c r="C1095" s="263"/>
      <c r="D1095" s="263"/>
      <c r="E1095" s="263"/>
      <c r="F1095" s="257" t="str">
        <f t="shared" si="35"/>
        <v/>
      </c>
      <c r="G1095" s="257" t="str">
        <f t="shared" si="36"/>
        <v/>
      </c>
    </row>
    <row r="1096" spans="1:7" s="244" customFormat="1" ht="14.25">
      <c r="A1096" s="261" t="s">
        <v>1944</v>
      </c>
      <c r="B1096" s="287" t="s">
        <v>1945</v>
      </c>
      <c r="C1096" s="263"/>
      <c r="D1096" s="263"/>
      <c r="E1096" s="263"/>
      <c r="F1096" s="257" t="str">
        <f t="shared" si="35"/>
        <v/>
      </c>
      <c r="G1096" s="257" t="str">
        <f t="shared" si="36"/>
        <v/>
      </c>
    </row>
    <row r="1097" spans="1:7" s="244" customFormat="1" ht="14.25">
      <c r="A1097" s="258" t="s">
        <v>1946</v>
      </c>
      <c r="B1097" s="286" t="s">
        <v>1947</v>
      </c>
      <c r="C1097" s="260">
        <f>SUM(C1098:C1099)</f>
        <v>0</v>
      </c>
      <c r="D1097" s="260">
        <f>SUM(D1098:D1099)</f>
        <v>0</v>
      </c>
      <c r="E1097" s="260"/>
      <c r="F1097" s="257" t="str">
        <f t="shared" si="35"/>
        <v/>
      </c>
      <c r="G1097" s="257" t="str">
        <f t="shared" si="36"/>
        <v/>
      </c>
    </row>
    <row r="1098" spans="1:7" s="244" customFormat="1" ht="14.25">
      <c r="A1098" s="261" t="s">
        <v>1948</v>
      </c>
      <c r="B1098" s="287" t="s">
        <v>1949</v>
      </c>
      <c r="C1098" s="263"/>
      <c r="D1098" s="263"/>
      <c r="E1098" s="263"/>
      <c r="F1098" s="257" t="str">
        <f t="shared" si="35"/>
        <v/>
      </c>
      <c r="G1098" s="257" t="str">
        <f t="shared" si="36"/>
        <v/>
      </c>
    </row>
    <row r="1099" spans="1:7" s="244" customFormat="1" ht="14.25">
      <c r="A1099" s="261" t="s">
        <v>1950</v>
      </c>
      <c r="B1099" s="287" t="s">
        <v>1951</v>
      </c>
      <c r="C1099" s="263"/>
      <c r="D1099" s="263"/>
      <c r="E1099" s="263"/>
      <c r="F1099" s="257" t="str">
        <f t="shared" si="35"/>
        <v/>
      </c>
      <c r="G1099" s="257" t="str">
        <f t="shared" si="36"/>
        <v/>
      </c>
    </row>
    <row r="1100" spans="1:7" s="244" customFormat="1" ht="14.25">
      <c r="A1100" s="255" t="s">
        <v>1952</v>
      </c>
      <c r="B1100" s="288" t="s">
        <v>1953</v>
      </c>
      <c r="C1100" s="283">
        <f>SUM(C1101:C1109)</f>
        <v>0</v>
      </c>
      <c r="D1100" s="283">
        <f>SUM(D1101:D1109)</f>
        <v>0</v>
      </c>
      <c r="E1100" s="283"/>
      <c r="F1100" s="257" t="str">
        <f t="shared" ref="F1100:F1163" si="37">IF(C1100=0,"",ROUND(E1100/C1100*100,1))</f>
        <v/>
      </c>
      <c r="G1100" s="257" t="str">
        <f t="shared" ref="G1100:G1163" si="38">IF(D1100=0,"",ROUND(E1100/D1100*100,1))</f>
        <v/>
      </c>
    </row>
    <row r="1101" spans="1:7" s="244" customFormat="1" ht="14.25">
      <c r="A1101" s="289" t="s">
        <v>1954</v>
      </c>
      <c r="B1101" s="290" t="s">
        <v>1955</v>
      </c>
      <c r="C1101" s="291"/>
      <c r="D1101" s="291"/>
      <c r="E1101" s="291"/>
      <c r="F1101" s="257" t="str">
        <f t="shared" si="37"/>
        <v/>
      </c>
      <c r="G1101" s="257" t="str">
        <f t="shared" si="38"/>
        <v/>
      </c>
    </row>
    <row r="1102" spans="1:7" s="244" customFormat="1" ht="14.25">
      <c r="A1102" s="289" t="s">
        <v>1956</v>
      </c>
      <c r="B1102" s="290" t="s">
        <v>1957</v>
      </c>
      <c r="C1102" s="291"/>
      <c r="D1102" s="291"/>
      <c r="E1102" s="291"/>
      <c r="F1102" s="257" t="str">
        <f t="shared" si="37"/>
        <v/>
      </c>
      <c r="G1102" s="257" t="str">
        <f t="shared" si="38"/>
        <v/>
      </c>
    </row>
    <row r="1103" spans="1:7" s="244" customFormat="1" ht="14.25">
      <c r="A1103" s="289" t="s">
        <v>1958</v>
      </c>
      <c r="B1103" s="290" t="s">
        <v>1959</v>
      </c>
      <c r="C1103" s="291"/>
      <c r="D1103" s="291"/>
      <c r="E1103" s="291"/>
      <c r="F1103" s="257" t="str">
        <f t="shared" si="37"/>
        <v/>
      </c>
      <c r="G1103" s="257" t="str">
        <f t="shared" si="38"/>
        <v/>
      </c>
    </row>
    <row r="1104" spans="1:7" s="244" customFormat="1" ht="14.25">
      <c r="A1104" s="289" t="s">
        <v>1960</v>
      </c>
      <c r="B1104" s="290" t="s">
        <v>1961</v>
      </c>
      <c r="C1104" s="291"/>
      <c r="D1104" s="291"/>
      <c r="E1104" s="291"/>
      <c r="F1104" s="257" t="str">
        <f t="shared" si="37"/>
        <v/>
      </c>
      <c r="G1104" s="257" t="str">
        <f t="shared" si="38"/>
        <v/>
      </c>
    </row>
    <row r="1105" spans="1:7" s="244" customFormat="1" ht="14.25">
      <c r="A1105" s="289" t="s">
        <v>1962</v>
      </c>
      <c r="B1105" s="290" t="s">
        <v>1963</v>
      </c>
      <c r="C1105" s="291"/>
      <c r="D1105" s="291"/>
      <c r="E1105" s="291"/>
      <c r="F1105" s="257" t="str">
        <f t="shared" si="37"/>
        <v/>
      </c>
      <c r="G1105" s="257" t="str">
        <f t="shared" si="38"/>
        <v/>
      </c>
    </row>
    <row r="1106" spans="1:7" s="244" customFormat="1" ht="14.25">
      <c r="A1106" s="289" t="s">
        <v>1964</v>
      </c>
      <c r="B1106" s="290" t="s">
        <v>1456</v>
      </c>
      <c r="C1106" s="291"/>
      <c r="D1106" s="291"/>
      <c r="E1106" s="291"/>
      <c r="F1106" s="257" t="str">
        <f t="shared" si="37"/>
        <v/>
      </c>
      <c r="G1106" s="257" t="str">
        <f t="shared" si="38"/>
        <v/>
      </c>
    </row>
    <row r="1107" spans="1:7" s="244" customFormat="1" ht="14.25">
      <c r="A1107" s="289" t="s">
        <v>1965</v>
      </c>
      <c r="B1107" s="290" t="s">
        <v>1966</v>
      </c>
      <c r="C1107" s="291"/>
      <c r="D1107" s="291"/>
      <c r="E1107" s="291"/>
      <c r="F1107" s="257" t="str">
        <f t="shared" si="37"/>
        <v/>
      </c>
      <c r="G1107" s="257" t="str">
        <f t="shared" si="38"/>
        <v/>
      </c>
    </row>
    <row r="1108" spans="1:7" s="244" customFormat="1" ht="14.25">
      <c r="A1108" s="289" t="s">
        <v>1967</v>
      </c>
      <c r="B1108" s="290" t="s">
        <v>1968</v>
      </c>
      <c r="C1108" s="291"/>
      <c r="D1108" s="291"/>
      <c r="E1108" s="291"/>
      <c r="F1108" s="257" t="str">
        <f t="shared" si="37"/>
        <v/>
      </c>
      <c r="G1108" s="257" t="str">
        <f t="shared" si="38"/>
        <v/>
      </c>
    </row>
    <row r="1109" spans="1:7" s="244" customFormat="1" ht="14.25">
      <c r="A1109" s="289" t="s">
        <v>1969</v>
      </c>
      <c r="B1109" s="290" t="s">
        <v>1970</v>
      </c>
      <c r="C1109" s="291"/>
      <c r="D1109" s="291"/>
      <c r="E1109" s="291"/>
      <c r="F1109" s="257" t="str">
        <f t="shared" si="37"/>
        <v/>
      </c>
      <c r="G1109" s="257" t="str">
        <f t="shared" si="38"/>
        <v/>
      </c>
    </row>
    <row r="1110" spans="1:7" s="244" customFormat="1" ht="14.25">
      <c r="A1110" s="255" t="s">
        <v>1971</v>
      </c>
      <c r="B1110" s="288" t="s">
        <v>1972</v>
      </c>
      <c r="C1110" s="283">
        <f>SUM(C1111,C1138,C1153)</f>
        <v>1450</v>
      </c>
      <c r="D1110" s="283">
        <v>2206</v>
      </c>
      <c r="E1110" s="283">
        <f>E1111+E1138+E1153</f>
        <v>3660</v>
      </c>
      <c r="F1110" s="257">
        <f t="shared" si="37"/>
        <v>252.4</v>
      </c>
      <c r="G1110" s="257">
        <f t="shared" si="38"/>
        <v>165.9</v>
      </c>
    </row>
    <row r="1111" spans="1:7" s="244" customFormat="1" ht="14.25">
      <c r="A1111" s="258" t="s">
        <v>1973</v>
      </c>
      <c r="B1111" s="286" t="s">
        <v>1974</v>
      </c>
      <c r="C1111" s="260">
        <f>SUM(C1112:C1137)</f>
        <v>1353</v>
      </c>
      <c r="D1111" s="260">
        <v>2164</v>
      </c>
      <c r="E1111" s="260">
        <v>3520</v>
      </c>
      <c r="F1111" s="257">
        <f t="shared" si="37"/>
        <v>260.2</v>
      </c>
      <c r="G1111" s="257">
        <f t="shared" si="38"/>
        <v>162.69999999999999</v>
      </c>
    </row>
    <row r="1112" spans="1:7" s="244" customFormat="1" ht="14.25">
      <c r="A1112" s="261" t="s">
        <v>1975</v>
      </c>
      <c r="B1112" s="287" t="s">
        <v>33</v>
      </c>
      <c r="C1112" s="263">
        <v>600</v>
      </c>
      <c r="D1112" s="263">
        <v>522</v>
      </c>
      <c r="E1112" s="263">
        <v>895</v>
      </c>
      <c r="F1112" s="257">
        <f t="shared" si="37"/>
        <v>149.19999999999999</v>
      </c>
      <c r="G1112" s="257">
        <f t="shared" si="38"/>
        <v>171.5</v>
      </c>
    </row>
    <row r="1113" spans="1:7" s="244" customFormat="1" ht="14.25">
      <c r="A1113" s="261" t="s">
        <v>1976</v>
      </c>
      <c r="B1113" s="287" t="s">
        <v>35</v>
      </c>
      <c r="C1113" s="263">
        <v>456</v>
      </c>
      <c r="D1113" s="263">
        <v>3</v>
      </c>
      <c r="E1113" s="263">
        <v>20</v>
      </c>
      <c r="F1113" s="257">
        <f t="shared" si="37"/>
        <v>4.4000000000000004</v>
      </c>
      <c r="G1113" s="257">
        <f t="shared" si="38"/>
        <v>666.7</v>
      </c>
    </row>
    <row r="1114" spans="1:7" s="244" customFormat="1" ht="14.25">
      <c r="A1114" s="261" t="s">
        <v>1977</v>
      </c>
      <c r="B1114" s="287" t="s">
        <v>37</v>
      </c>
      <c r="C1114" s="263"/>
      <c r="D1114" s="263">
        <v>0</v>
      </c>
      <c r="E1114" s="263"/>
      <c r="F1114" s="257" t="str">
        <f t="shared" si="37"/>
        <v/>
      </c>
      <c r="G1114" s="257" t="str">
        <f t="shared" si="38"/>
        <v/>
      </c>
    </row>
    <row r="1115" spans="1:7" s="244" customFormat="1" ht="14.25">
      <c r="A1115" s="261" t="s">
        <v>1978</v>
      </c>
      <c r="B1115" s="287" t="s">
        <v>1979</v>
      </c>
      <c r="C1115" s="263"/>
      <c r="D1115" s="263">
        <v>231</v>
      </c>
      <c r="E1115" s="263">
        <v>333</v>
      </c>
      <c r="F1115" s="257" t="str">
        <f t="shared" si="37"/>
        <v/>
      </c>
      <c r="G1115" s="257">
        <f t="shared" si="38"/>
        <v>144.19999999999999</v>
      </c>
    </row>
    <row r="1116" spans="1:7" s="244" customFormat="1" ht="14.25">
      <c r="A1116" s="261" t="s">
        <v>1980</v>
      </c>
      <c r="B1116" s="287" t="s">
        <v>1981</v>
      </c>
      <c r="C1116" s="263"/>
      <c r="D1116" s="263">
        <v>0</v>
      </c>
      <c r="E1116" s="263"/>
      <c r="F1116" s="257" t="str">
        <f t="shared" si="37"/>
        <v/>
      </c>
      <c r="G1116" s="257" t="str">
        <f t="shared" si="38"/>
        <v/>
      </c>
    </row>
    <row r="1117" spans="1:7" s="244" customFormat="1" ht="14.25">
      <c r="A1117" s="261" t="s">
        <v>1982</v>
      </c>
      <c r="B1117" s="287" t="s">
        <v>1983</v>
      </c>
      <c r="C1117" s="263"/>
      <c r="D1117" s="263">
        <v>0</v>
      </c>
      <c r="E1117" s="263"/>
      <c r="F1117" s="257" t="str">
        <f t="shared" si="37"/>
        <v/>
      </c>
      <c r="G1117" s="257" t="str">
        <f t="shared" si="38"/>
        <v/>
      </c>
    </row>
    <row r="1118" spans="1:7" s="244" customFormat="1" ht="14.25">
      <c r="A1118" s="261" t="s">
        <v>1984</v>
      </c>
      <c r="B1118" s="287" t="s">
        <v>1985</v>
      </c>
      <c r="C1118" s="263"/>
      <c r="D1118" s="263">
        <v>0</v>
      </c>
      <c r="E1118" s="263"/>
      <c r="F1118" s="257" t="str">
        <f t="shared" si="37"/>
        <v/>
      </c>
      <c r="G1118" s="257" t="str">
        <f t="shared" si="38"/>
        <v/>
      </c>
    </row>
    <row r="1119" spans="1:7" s="244" customFormat="1" ht="14.25">
      <c r="A1119" s="261" t="s">
        <v>1986</v>
      </c>
      <c r="B1119" s="287" t="s">
        <v>1987</v>
      </c>
      <c r="C1119" s="263"/>
      <c r="D1119" s="263">
        <v>0</v>
      </c>
      <c r="E1119" s="263"/>
      <c r="F1119" s="257" t="str">
        <f t="shared" si="37"/>
        <v/>
      </c>
      <c r="G1119" s="257" t="str">
        <f t="shared" si="38"/>
        <v/>
      </c>
    </row>
    <row r="1120" spans="1:7" s="244" customFormat="1" ht="14.25">
      <c r="A1120" s="261" t="s">
        <v>1988</v>
      </c>
      <c r="B1120" s="287" t="s">
        <v>1989</v>
      </c>
      <c r="C1120" s="263"/>
      <c r="D1120" s="263">
        <v>943</v>
      </c>
      <c r="E1120" s="263">
        <v>1520</v>
      </c>
      <c r="F1120" s="257" t="str">
        <f t="shared" si="37"/>
        <v/>
      </c>
      <c r="G1120" s="257">
        <f t="shared" si="38"/>
        <v>161.19999999999999</v>
      </c>
    </row>
    <row r="1121" spans="1:7" s="244" customFormat="1" ht="14.25">
      <c r="A1121" s="261" t="s">
        <v>1990</v>
      </c>
      <c r="B1121" s="287" t="s">
        <v>1991</v>
      </c>
      <c r="C1121" s="263">
        <v>163</v>
      </c>
      <c r="D1121" s="263">
        <v>79</v>
      </c>
      <c r="E1121" s="263">
        <v>210</v>
      </c>
      <c r="F1121" s="257">
        <f t="shared" si="37"/>
        <v>128.80000000000001</v>
      </c>
      <c r="G1121" s="257">
        <f t="shared" si="38"/>
        <v>265.8</v>
      </c>
    </row>
    <row r="1122" spans="1:7" s="244" customFormat="1" ht="14.25">
      <c r="A1122" s="261" t="s">
        <v>1992</v>
      </c>
      <c r="B1122" s="287" t="s">
        <v>1993</v>
      </c>
      <c r="C1122" s="263"/>
      <c r="D1122" s="263">
        <v>0</v>
      </c>
      <c r="E1122" s="263"/>
      <c r="F1122" s="257" t="str">
        <f t="shared" si="37"/>
        <v/>
      </c>
      <c r="G1122" s="257" t="str">
        <f t="shared" si="38"/>
        <v/>
      </c>
    </row>
    <row r="1123" spans="1:7" s="244" customFormat="1" ht="14.25">
      <c r="A1123" s="261" t="s">
        <v>1994</v>
      </c>
      <c r="B1123" s="287" t="s">
        <v>1995</v>
      </c>
      <c r="C1123" s="263"/>
      <c r="D1123" s="263">
        <v>0</v>
      </c>
      <c r="E1123" s="263"/>
      <c r="F1123" s="257" t="str">
        <f t="shared" si="37"/>
        <v/>
      </c>
      <c r="G1123" s="257" t="str">
        <f t="shared" si="38"/>
        <v/>
      </c>
    </row>
    <row r="1124" spans="1:7" s="244" customFormat="1" ht="14.25">
      <c r="A1124" s="261" t="s">
        <v>1996</v>
      </c>
      <c r="B1124" s="287" t="s">
        <v>1997</v>
      </c>
      <c r="C1124" s="263"/>
      <c r="D1124" s="263">
        <v>0</v>
      </c>
      <c r="E1124" s="263"/>
      <c r="F1124" s="257" t="str">
        <f t="shared" si="37"/>
        <v/>
      </c>
      <c r="G1124" s="257" t="str">
        <f t="shared" si="38"/>
        <v/>
      </c>
    </row>
    <row r="1125" spans="1:7" s="244" customFormat="1" ht="14.25">
      <c r="A1125" s="261" t="s">
        <v>1998</v>
      </c>
      <c r="B1125" s="287" t="s">
        <v>1999</v>
      </c>
      <c r="C1125" s="263"/>
      <c r="D1125" s="263">
        <v>0</v>
      </c>
      <c r="E1125" s="263"/>
      <c r="F1125" s="257" t="str">
        <f t="shared" si="37"/>
        <v/>
      </c>
      <c r="G1125" s="257" t="str">
        <f t="shared" si="38"/>
        <v/>
      </c>
    </row>
    <row r="1126" spans="1:7" s="244" customFormat="1" ht="14.25">
      <c r="A1126" s="261" t="s">
        <v>2000</v>
      </c>
      <c r="B1126" s="287" t="s">
        <v>2001</v>
      </c>
      <c r="C1126" s="263"/>
      <c r="D1126" s="263">
        <v>0</v>
      </c>
      <c r="E1126" s="263"/>
      <c r="F1126" s="257" t="str">
        <f t="shared" si="37"/>
        <v/>
      </c>
      <c r="G1126" s="257" t="str">
        <f t="shared" si="38"/>
        <v/>
      </c>
    </row>
    <row r="1127" spans="1:7" s="244" customFormat="1" ht="14.25">
      <c r="A1127" s="261" t="s">
        <v>2002</v>
      </c>
      <c r="B1127" s="287" t="s">
        <v>2003</v>
      </c>
      <c r="C1127" s="263"/>
      <c r="D1127" s="263">
        <v>0</v>
      </c>
      <c r="E1127" s="263"/>
      <c r="F1127" s="257" t="str">
        <f t="shared" si="37"/>
        <v/>
      </c>
      <c r="G1127" s="257" t="str">
        <f t="shared" si="38"/>
        <v/>
      </c>
    </row>
    <row r="1128" spans="1:7" s="244" customFormat="1" ht="14.25">
      <c r="A1128" s="261" t="s">
        <v>2004</v>
      </c>
      <c r="B1128" s="287" t="s">
        <v>2005</v>
      </c>
      <c r="C1128" s="263"/>
      <c r="D1128" s="263">
        <v>0</v>
      </c>
      <c r="E1128" s="263"/>
      <c r="F1128" s="257" t="str">
        <f t="shared" si="37"/>
        <v/>
      </c>
      <c r="G1128" s="257" t="str">
        <f t="shared" si="38"/>
        <v/>
      </c>
    </row>
    <row r="1129" spans="1:7" s="244" customFormat="1" ht="14.25">
      <c r="A1129" s="261" t="s">
        <v>2006</v>
      </c>
      <c r="B1129" s="287" t="s">
        <v>2007</v>
      </c>
      <c r="C1129" s="263"/>
      <c r="D1129" s="263">
        <v>0</v>
      </c>
      <c r="E1129" s="263"/>
      <c r="F1129" s="257" t="str">
        <f t="shared" si="37"/>
        <v/>
      </c>
      <c r="G1129" s="257" t="str">
        <f t="shared" si="38"/>
        <v/>
      </c>
    </row>
    <row r="1130" spans="1:7" s="244" customFormat="1" ht="14.25">
      <c r="A1130" s="261" t="s">
        <v>2008</v>
      </c>
      <c r="B1130" s="287" t="s">
        <v>2009</v>
      </c>
      <c r="C1130" s="263"/>
      <c r="D1130" s="263">
        <v>0</v>
      </c>
      <c r="E1130" s="263"/>
      <c r="F1130" s="257" t="str">
        <f t="shared" si="37"/>
        <v/>
      </c>
      <c r="G1130" s="257" t="str">
        <f t="shared" si="38"/>
        <v/>
      </c>
    </row>
    <row r="1131" spans="1:7" s="244" customFormat="1" ht="14.25">
      <c r="A1131" s="261" t="s">
        <v>2010</v>
      </c>
      <c r="B1131" s="287" t="s">
        <v>2011</v>
      </c>
      <c r="C1131" s="263"/>
      <c r="D1131" s="263">
        <v>0</v>
      </c>
      <c r="E1131" s="263"/>
      <c r="F1131" s="257" t="str">
        <f t="shared" si="37"/>
        <v/>
      </c>
      <c r="G1131" s="257" t="str">
        <f t="shared" si="38"/>
        <v/>
      </c>
    </row>
    <row r="1132" spans="1:7" s="244" customFormat="1" ht="14.25">
      <c r="A1132" s="261" t="s">
        <v>2012</v>
      </c>
      <c r="B1132" s="287" t="s">
        <v>2013</v>
      </c>
      <c r="C1132" s="263"/>
      <c r="D1132" s="263">
        <v>0</v>
      </c>
      <c r="E1132" s="263"/>
      <c r="F1132" s="257" t="str">
        <f t="shared" si="37"/>
        <v/>
      </c>
      <c r="G1132" s="257" t="str">
        <f t="shared" si="38"/>
        <v/>
      </c>
    </row>
    <row r="1133" spans="1:7" s="244" customFormat="1" ht="14.25">
      <c r="A1133" s="261" t="s">
        <v>2014</v>
      </c>
      <c r="B1133" s="287" t="s">
        <v>2015</v>
      </c>
      <c r="C1133" s="263"/>
      <c r="D1133" s="263">
        <v>0</v>
      </c>
      <c r="E1133" s="263"/>
      <c r="F1133" s="257" t="str">
        <f t="shared" si="37"/>
        <v/>
      </c>
      <c r="G1133" s="257" t="str">
        <f t="shared" si="38"/>
        <v/>
      </c>
    </row>
    <row r="1134" spans="1:7" s="244" customFormat="1" ht="14.25">
      <c r="A1134" s="261" t="s">
        <v>2016</v>
      </c>
      <c r="B1134" s="287" t="s">
        <v>2017</v>
      </c>
      <c r="C1134" s="263"/>
      <c r="D1134" s="263">
        <v>0</v>
      </c>
      <c r="E1134" s="263"/>
      <c r="F1134" s="257" t="str">
        <f t="shared" si="37"/>
        <v/>
      </c>
      <c r="G1134" s="257" t="str">
        <f t="shared" si="38"/>
        <v/>
      </c>
    </row>
    <row r="1135" spans="1:7" s="244" customFormat="1" ht="14.25">
      <c r="A1135" s="261" t="s">
        <v>2018</v>
      </c>
      <c r="B1135" s="287" t="s">
        <v>2019</v>
      </c>
      <c r="C1135" s="263"/>
      <c r="D1135" s="263">
        <v>27</v>
      </c>
      <c r="E1135" s="263"/>
      <c r="F1135" s="257" t="str">
        <f t="shared" si="37"/>
        <v/>
      </c>
      <c r="G1135" s="257">
        <f t="shared" si="38"/>
        <v>0</v>
      </c>
    </row>
    <row r="1136" spans="1:7" s="244" customFormat="1" ht="14.25">
      <c r="A1136" s="261" t="s">
        <v>2020</v>
      </c>
      <c r="B1136" s="287" t="s">
        <v>51</v>
      </c>
      <c r="C1136" s="263">
        <v>60</v>
      </c>
      <c r="D1136" s="263">
        <v>129</v>
      </c>
      <c r="E1136" s="263">
        <v>222</v>
      </c>
      <c r="F1136" s="257">
        <f t="shared" si="37"/>
        <v>370</v>
      </c>
      <c r="G1136" s="257">
        <f t="shared" si="38"/>
        <v>172.1</v>
      </c>
    </row>
    <row r="1137" spans="1:7" s="244" customFormat="1" ht="14.25">
      <c r="A1137" s="261" t="s">
        <v>2021</v>
      </c>
      <c r="B1137" s="287" t="s">
        <v>2022</v>
      </c>
      <c r="C1137" s="263">
        <v>74</v>
      </c>
      <c r="D1137" s="263">
        <v>230</v>
      </c>
      <c r="E1137" s="263">
        <v>320</v>
      </c>
      <c r="F1137" s="257">
        <f t="shared" si="37"/>
        <v>432.4</v>
      </c>
      <c r="G1137" s="257">
        <f t="shared" si="38"/>
        <v>139.1</v>
      </c>
    </row>
    <row r="1138" spans="1:7" s="244" customFormat="1" ht="14.25">
      <c r="A1138" s="258" t="s">
        <v>2023</v>
      </c>
      <c r="B1138" s="286" t="s">
        <v>2024</v>
      </c>
      <c r="C1138" s="260">
        <f>SUM(C1139:C1152)</f>
        <v>97</v>
      </c>
      <c r="D1138" s="260">
        <v>42</v>
      </c>
      <c r="E1138" s="260">
        <v>140</v>
      </c>
      <c r="F1138" s="257">
        <f t="shared" si="37"/>
        <v>144.30000000000001</v>
      </c>
      <c r="G1138" s="257">
        <f t="shared" si="38"/>
        <v>333.3</v>
      </c>
    </row>
    <row r="1139" spans="1:7" s="244" customFormat="1" ht="14.25">
      <c r="A1139" s="261" t="s">
        <v>2025</v>
      </c>
      <c r="B1139" s="287" t="s">
        <v>33</v>
      </c>
      <c r="C1139" s="263"/>
      <c r="D1139" s="263">
        <v>0</v>
      </c>
      <c r="E1139" s="263">
        <v>60</v>
      </c>
      <c r="F1139" s="257" t="str">
        <f t="shared" si="37"/>
        <v/>
      </c>
      <c r="G1139" s="257" t="str">
        <f t="shared" si="38"/>
        <v/>
      </c>
    </row>
    <row r="1140" spans="1:7" s="244" customFormat="1" ht="14.25">
      <c r="A1140" s="261" t="s">
        <v>2026</v>
      </c>
      <c r="B1140" s="287" t="s">
        <v>35</v>
      </c>
      <c r="C1140" s="263">
        <v>97</v>
      </c>
      <c r="D1140" s="263">
        <v>0</v>
      </c>
      <c r="E1140" s="263">
        <v>60</v>
      </c>
      <c r="F1140" s="257">
        <f t="shared" si="37"/>
        <v>61.9</v>
      </c>
      <c r="G1140" s="257" t="str">
        <f t="shared" si="38"/>
        <v/>
      </c>
    </row>
    <row r="1141" spans="1:7" s="244" customFormat="1" ht="14.25">
      <c r="A1141" s="261" t="s">
        <v>2027</v>
      </c>
      <c r="B1141" s="287" t="s">
        <v>37</v>
      </c>
      <c r="C1141" s="263"/>
      <c r="D1141" s="263">
        <v>0</v>
      </c>
      <c r="E1141" s="263"/>
      <c r="F1141" s="257" t="str">
        <f t="shared" si="37"/>
        <v/>
      </c>
      <c r="G1141" s="257" t="str">
        <f t="shared" si="38"/>
        <v/>
      </c>
    </row>
    <row r="1142" spans="1:7" s="244" customFormat="1" ht="14.25">
      <c r="A1142" s="261" t="s">
        <v>2028</v>
      </c>
      <c r="B1142" s="287" t="s">
        <v>2029</v>
      </c>
      <c r="C1142" s="263"/>
      <c r="D1142" s="263">
        <v>0</v>
      </c>
      <c r="E1142" s="263"/>
      <c r="F1142" s="257" t="str">
        <f t="shared" si="37"/>
        <v/>
      </c>
      <c r="G1142" s="257" t="str">
        <f t="shared" si="38"/>
        <v/>
      </c>
    </row>
    <row r="1143" spans="1:7" s="244" customFormat="1" ht="14.25">
      <c r="A1143" s="261" t="s">
        <v>2030</v>
      </c>
      <c r="B1143" s="287" t="s">
        <v>2031</v>
      </c>
      <c r="C1143" s="263"/>
      <c r="D1143" s="263">
        <v>0</v>
      </c>
      <c r="E1143" s="263"/>
      <c r="F1143" s="257" t="str">
        <f t="shared" si="37"/>
        <v/>
      </c>
      <c r="G1143" s="257" t="str">
        <f t="shared" si="38"/>
        <v/>
      </c>
    </row>
    <row r="1144" spans="1:7" s="244" customFormat="1" ht="14.25">
      <c r="A1144" s="261" t="s">
        <v>2032</v>
      </c>
      <c r="B1144" s="287" t="s">
        <v>2033</v>
      </c>
      <c r="C1144" s="263"/>
      <c r="D1144" s="263">
        <v>0</v>
      </c>
      <c r="E1144" s="263"/>
      <c r="F1144" s="257" t="str">
        <f t="shared" si="37"/>
        <v/>
      </c>
      <c r="G1144" s="257" t="str">
        <f t="shared" si="38"/>
        <v/>
      </c>
    </row>
    <row r="1145" spans="1:7" s="244" customFormat="1" ht="14.25">
      <c r="A1145" s="261" t="s">
        <v>2034</v>
      </c>
      <c r="B1145" s="287" t="s">
        <v>2035</v>
      </c>
      <c r="C1145" s="263"/>
      <c r="D1145" s="263">
        <v>0</v>
      </c>
      <c r="E1145" s="263"/>
      <c r="F1145" s="257" t="str">
        <f t="shared" si="37"/>
        <v/>
      </c>
      <c r="G1145" s="257" t="str">
        <f t="shared" si="38"/>
        <v/>
      </c>
    </row>
    <row r="1146" spans="1:7" s="244" customFormat="1" ht="14.25">
      <c r="A1146" s="261" t="s">
        <v>2036</v>
      </c>
      <c r="B1146" s="287" t="s">
        <v>2037</v>
      </c>
      <c r="C1146" s="263"/>
      <c r="D1146" s="263">
        <v>42</v>
      </c>
      <c r="E1146" s="263">
        <v>20</v>
      </c>
      <c r="F1146" s="257" t="str">
        <f t="shared" si="37"/>
        <v/>
      </c>
      <c r="G1146" s="257">
        <f t="shared" si="38"/>
        <v>47.6</v>
      </c>
    </row>
    <row r="1147" spans="1:7" s="244" customFormat="1" ht="14.25">
      <c r="A1147" s="261" t="s">
        <v>2038</v>
      </c>
      <c r="B1147" s="287" t="s">
        <v>2039</v>
      </c>
      <c r="C1147" s="263"/>
      <c r="D1147" s="263">
        <v>0</v>
      </c>
      <c r="E1147" s="263"/>
      <c r="F1147" s="257" t="str">
        <f t="shared" si="37"/>
        <v/>
      </c>
      <c r="G1147" s="257" t="str">
        <f t="shared" si="38"/>
        <v/>
      </c>
    </row>
    <row r="1148" spans="1:7" s="244" customFormat="1" ht="14.25">
      <c r="A1148" s="261" t="s">
        <v>2040</v>
      </c>
      <c r="B1148" s="287" t="s">
        <v>2041</v>
      </c>
      <c r="C1148" s="263"/>
      <c r="D1148" s="263">
        <v>0</v>
      </c>
      <c r="E1148" s="263"/>
      <c r="F1148" s="257" t="str">
        <f t="shared" si="37"/>
        <v/>
      </c>
      <c r="G1148" s="257" t="str">
        <f t="shared" si="38"/>
        <v/>
      </c>
    </row>
    <row r="1149" spans="1:7" s="244" customFormat="1" ht="14.25">
      <c r="A1149" s="261" t="s">
        <v>2042</v>
      </c>
      <c r="B1149" s="287" t="s">
        <v>2043</v>
      </c>
      <c r="C1149" s="263"/>
      <c r="D1149" s="263">
        <v>0</v>
      </c>
      <c r="E1149" s="263"/>
      <c r="F1149" s="257" t="str">
        <f t="shared" si="37"/>
        <v/>
      </c>
      <c r="G1149" s="257" t="str">
        <f t="shared" si="38"/>
        <v/>
      </c>
    </row>
    <row r="1150" spans="1:7" s="244" customFormat="1" ht="14.25">
      <c r="A1150" s="261" t="s">
        <v>2044</v>
      </c>
      <c r="B1150" s="287" t="s">
        <v>2045</v>
      </c>
      <c r="C1150" s="263"/>
      <c r="D1150" s="263">
        <v>0</v>
      </c>
      <c r="E1150" s="263"/>
      <c r="F1150" s="257" t="str">
        <f t="shared" si="37"/>
        <v/>
      </c>
      <c r="G1150" s="257" t="str">
        <f t="shared" si="38"/>
        <v/>
      </c>
    </row>
    <row r="1151" spans="1:7" s="244" customFormat="1" ht="14.25">
      <c r="A1151" s="261" t="s">
        <v>2046</v>
      </c>
      <c r="B1151" s="287" t="s">
        <v>2047</v>
      </c>
      <c r="C1151" s="263"/>
      <c r="D1151" s="263">
        <v>0</v>
      </c>
      <c r="E1151" s="263"/>
      <c r="F1151" s="257" t="str">
        <f t="shared" si="37"/>
        <v/>
      </c>
      <c r="G1151" s="257" t="str">
        <f t="shared" si="38"/>
        <v/>
      </c>
    </row>
    <row r="1152" spans="1:7" s="244" customFormat="1" ht="14.25">
      <c r="A1152" s="261" t="s">
        <v>2048</v>
      </c>
      <c r="B1152" s="287" t="s">
        <v>2049</v>
      </c>
      <c r="C1152" s="263"/>
      <c r="D1152" s="263">
        <v>0</v>
      </c>
      <c r="E1152" s="263"/>
      <c r="F1152" s="257" t="str">
        <f t="shared" si="37"/>
        <v/>
      </c>
      <c r="G1152" s="257" t="str">
        <f t="shared" si="38"/>
        <v/>
      </c>
    </row>
    <row r="1153" spans="1:7" s="244" customFormat="1" ht="14.25">
      <c r="A1153" s="258" t="s">
        <v>2050</v>
      </c>
      <c r="B1153" s="286" t="s">
        <v>2051</v>
      </c>
      <c r="C1153" s="260">
        <f>SUM(C1154)</f>
        <v>0</v>
      </c>
      <c r="D1153" s="260">
        <v>0</v>
      </c>
      <c r="E1153" s="260"/>
      <c r="F1153" s="257" t="str">
        <f t="shared" si="37"/>
        <v/>
      </c>
      <c r="G1153" s="257" t="str">
        <f t="shared" si="38"/>
        <v/>
      </c>
    </row>
    <row r="1154" spans="1:7" s="244" customFormat="1" ht="14.25">
      <c r="A1154" s="261" t="s">
        <v>2052</v>
      </c>
      <c r="B1154" s="287" t="s">
        <v>2053</v>
      </c>
      <c r="C1154" s="263"/>
      <c r="D1154" s="263">
        <v>0</v>
      </c>
      <c r="E1154" s="263"/>
      <c r="F1154" s="257" t="str">
        <f t="shared" si="37"/>
        <v/>
      </c>
      <c r="G1154" s="257" t="str">
        <f t="shared" si="38"/>
        <v/>
      </c>
    </row>
    <row r="1155" spans="1:7" s="244" customFormat="1" ht="14.25">
      <c r="A1155" s="255" t="s">
        <v>2054</v>
      </c>
      <c r="B1155" s="288" t="s">
        <v>2055</v>
      </c>
      <c r="C1155" s="283">
        <f>SUM(C1156,C1168,C1172)</f>
        <v>7958</v>
      </c>
      <c r="D1155" s="283">
        <v>9890</v>
      </c>
      <c r="E1155" s="283">
        <f>E1156+E1168+E1172</f>
        <v>4116</v>
      </c>
      <c r="F1155" s="257">
        <f t="shared" si="37"/>
        <v>51.7</v>
      </c>
      <c r="G1155" s="257">
        <f t="shared" si="38"/>
        <v>41.6</v>
      </c>
    </row>
    <row r="1156" spans="1:7" s="244" customFormat="1" ht="14.25">
      <c r="A1156" s="258" t="s">
        <v>2056</v>
      </c>
      <c r="B1156" s="286" t="s">
        <v>2057</v>
      </c>
      <c r="C1156" s="260">
        <f>SUM(C1157:C1167)</f>
        <v>1309</v>
      </c>
      <c r="D1156" s="260">
        <v>2954</v>
      </c>
      <c r="E1156" s="260">
        <v>4116</v>
      </c>
      <c r="F1156" s="257">
        <f t="shared" si="37"/>
        <v>314.39999999999998</v>
      </c>
      <c r="G1156" s="257">
        <f t="shared" si="38"/>
        <v>139.30000000000001</v>
      </c>
    </row>
    <row r="1157" spans="1:7" s="244" customFormat="1" ht="14.25">
      <c r="A1157" s="261" t="s">
        <v>2058</v>
      </c>
      <c r="B1157" s="287" t="s">
        <v>2059</v>
      </c>
      <c r="C1157" s="263">
        <v>201</v>
      </c>
      <c r="D1157" s="263">
        <v>414</v>
      </c>
      <c r="E1157" s="263"/>
      <c r="F1157" s="257">
        <f t="shared" si="37"/>
        <v>0</v>
      </c>
      <c r="G1157" s="257">
        <f t="shared" si="38"/>
        <v>0</v>
      </c>
    </row>
    <row r="1158" spans="1:7" s="244" customFormat="1" ht="14.25">
      <c r="A1158" s="261" t="s">
        <v>2060</v>
      </c>
      <c r="B1158" s="287" t="s">
        <v>2061</v>
      </c>
      <c r="C1158" s="263"/>
      <c r="D1158" s="263">
        <v>0</v>
      </c>
      <c r="E1158" s="263"/>
      <c r="F1158" s="257" t="str">
        <f t="shared" si="37"/>
        <v/>
      </c>
      <c r="G1158" s="257" t="str">
        <f t="shared" si="38"/>
        <v/>
      </c>
    </row>
    <row r="1159" spans="1:7" s="244" customFormat="1" ht="14.25">
      <c r="A1159" s="261" t="s">
        <v>2062</v>
      </c>
      <c r="B1159" s="287" t="s">
        <v>2063</v>
      </c>
      <c r="C1159" s="263">
        <v>500</v>
      </c>
      <c r="D1159" s="263">
        <v>770</v>
      </c>
      <c r="E1159" s="263"/>
      <c r="F1159" s="257">
        <f t="shared" si="37"/>
        <v>0</v>
      </c>
      <c r="G1159" s="257">
        <f t="shared" si="38"/>
        <v>0</v>
      </c>
    </row>
    <row r="1160" spans="1:7" s="244" customFormat="1" ht="14.25">
      <c r="A1160" s="261" t="s">
        <v>2064</v>
      </c>
      <c r="B1160" s="287" t="s">
        <v>2065</v>
      </c>
      <c r="C1160" s="263"/>
      <c r="D1160" s="263">
        <v>0</v>
      </c>
      <c r="E1160" s="263"/>
      <c r="F1160" s="257" t="str">
        <f t="shared" si="37"/>
        <v/>
      </c>
      <c r="G1160" s="257" t="str">
        <f t="shared" si="38"/>
        <v/>
      </c>
    </row>
    <row r="1161" spans="1:7" s="244" customFormat="1" ht="14.25">
      <c r="A1161" s="261" t="s">
        <v>2066</v>
      </c>
      <c r="B1161" s="287" t="s">
        <v>2067</v>
      </c>
      <c r="C1161" s="263"/>
      <c r="D1161" s="263">
        <v>577</v>
      </c>
      <c r="E1161" s="263"/>
      <c r="F1161" s="257" t="str">
        <f t="shared" si="37"/>
        <v/>
      </c>
      <c r="G1161" s="257">
        <f t="shared" si="38"/>
        <v>0</v>
      </c>
    </row>
    <row r="1162" spans="1:7" s="244" customFormat="1" ht="14.25">
      <c r="A1162" s="261" t="s">
        <v>2068</v>
      </c>
      <c r="B1162" s="287" t="s">
        <v>2069</v>
      </c>
      <c r="C1162" s="263"/>
      <c r="D1162" s="263">
        <v>0</v>
      </c>
      <c r="E1162" s="263"/>
      <c r="F1162" s="257" t="str">
        <f t="shared" si="37"/>
        <v/>
      </c>
      <c r="G1162" s="257" t="str">
        <f t="shared" si="38"/>
        <v/>
      </c>
    </row>
    <row r="1163" spans="1:7" s="244" customFormat="1" ht="14.25">
      <c r="A1163" s="261" t="s">
        <v>2070</v>
      </c>
      <c r="B1163" s="287" t="s">
        <v>2071</v>
      </c>
      <c r="C1163" s="263"/>
      <c r="D1163" s="263">
        <v>18</v>
      </c>
      <c r="E1163" s="263"/>
      <c r="F1163" s="257" t="str">
        <f t="shared" si="37"/>
        <v/>
      </c>
      <c r="G1163" s="257">
        <f t="shared" si="38"/>
        <v>0</v>
      </c>
    </row>
    <row r="1164" spans="1:7" s="244" customFormat="1" ht="14.25">
      <c r="A1164" s="261" t="s">
        <v>2072</v>
      </c>
      <c r="B1164" s="287" t="s">
        <v>2073</v>
      </c>
      <c r="C1164" s="263">
        <v>608</v>
      </c>
      <c r="D1164" s="263">
        <v>726</v>
      </c>
      <c r="E1164" s="263">
        <v>2839</v>
      </c>
      <c r="F1164" s="257">
        <f t="shared" ref="F1164:F1227" si="39">IF(C1164=0,"",ROUND(E1164/C1164*100,1))</f>
        <v>466.9</v>
      </c>
      <c r="G1164" s="257">
        <f t="shared" ref="G1164:G1227" si="40">IF(D1164=0,"",ROUND(E1164/D1164*100,1))</f>
        <v>391</v>
      </c>
    </row>
    <row r="1165" spans="1:7" s="244" customFormat="1" ht="14.25">
      <c r="A1165" s="261" t="s">
        <v>2074</v>
      </c>
      <c r="B1165" s="287" t="s">
        <v>2075</v>
      </c>
      <c r="C1165" s="263"/>
      <c r="D1165" s="263">
        <v>0</v>
      </c>
      <c r="E1165" s="263"/>
      <c r="F1165" s="257" t="str">
        <f t="shared" si="39"/>
        <v/>
      </c>
      <c r="G1165" s="257" t="str">
        <f t="shared" si="40"/>
        <v/>
      </c>
    </row>
    <row r="1166" spans="1:7" s="244" customFormat="1" ht="14.25">
      <c r="A1166" s="261" t="s">
        <v>2076</v>
      </c>
      <c r="B1166" s="287" t="s">
        <v>2077</v>
      </c>
      <c r="C1166" s="263"/>
      <c r="D1166" s="263">
        <v>0</v>
      </c>
      <c r="E1166" s="263"/>
      <c r="F1166" s="257" t="str">
        <f t="shared" si="39"/>
        <v/>
      </c>
      <c r="G1166" s="257" t="str">
        <f t="shared" si="40"/>
        <v/>
      </c>
    </row>
    <row r="1167" spans="1:7" s="244" customFormat="1" ht="14.25">
      <c r="A1167" s="261" t="s">
        <v>2078</v>
      </c>
      <c r="B1167" s="287" t="s">
        <v>2079</v>
      </c>
      <c r="C1167" s="263"/>
      <c r="D1167" s="263">
        <v>449</v>
      </c>
      <c r="E1167" s="263">
        <v>1277</v>
      </c>
      <c r="F1167" s="257" t="str">
        <f t="shared" si="39"/>
        <v/>
      </c>
      <c r="G1167" s="257">
        <f t="shared" si="40"/>
        <v>284.39999999999998</v>
      </c>
    </row>
    <row r="1168" spans="1:7" s="244" customFormat="1" ht="14.25">
      <c r="A1168" s="258" t="s">
        <v>2080</v>
      </c>
      <c r="B1168" s="286" t="s">
        <v>2081</v>
      </c>
      <c r="C1168" s="260">
        <f>SUM(C1169:C1171)</f>
        <v>6499</v>
      </c>
      <c r="D1168" s="260">
        <v>6910</v>
      </c>
      <c r="E1168" s="260"/>
      <c r="F1168" s="257">
        <f t="shared" si="39"/>
        <v>0</v>
      </c>
      <c r="G1168" s="257">
        <f t="shared" si="40"/>
        <v>0</v>
      </c>
    </row>
    <row r="1169" spans="1:7" s="244" customFormat="1" ht="14.25">
      <c r="A1169" s="261" t="s">
        <v>2082</v>
      </c>
      <c r="B1169" s="287" t="s">
        <v>2083</v>
      </c>
      <c r="C1169" s="263">
        <v>6499</v>
      </c>
      <c r="D1169" s="263">
        <v>6910</v>
      </c>
      <c r="E1169" s="263"/>
      <c r="F1169" s="257">
        <f t="shared" si="39"/>
        <v>0</v>
      </c>
      <c r="G1169" s="257">
        <f t="shared" si="40"/>
        <v>0</v>
      </c>
    </row>
    <row r="1170" spans="1:7" s="244" customFormat="1" ht="14.25">
      <c r="A1170" s="261" t="s">
        <v>2084</v>
      </c>
      <c r="B1170" s="287" t="s">
        <v>2085</v>
      </c>
      <c r="C1170" s="263"/>
      <c r="D1170" s="263"/>
      <c r="E1170" s="263"/>
      <c r="F1170" s="257" t="str">
        <f t="shared" si="39"/>
        <v/>
      </c>
      <c r="G1170" s="257" t="str">
        <f t="shared" si="40"/>
        <v/>
      </c>
    </row>
    <row r="1171" spans="1:7" s="244" customFormat="1" ht="14.25">
      <c r="A1171" s="261" t="s">
        <v>2086</v>
      </c>
      <c r="B1171" s="287" t="s">
        <v>2087</v>
      </c>
      <c r="C1171" s="263"/>
      <c r="D1171" s="263"/>
      <c r="E1171" s="263"/>
      <c r="F1171" s="257" t="str">
        <f t="shared" si="39"/>
        <v/>
      </c>
      <c r="G1171" s="257" t="str">
        <f t="shared" si="40"/>
        <v/>
      </c>
    </row>
    <row r="1172" spans="1:7" s="244" customFormat="1" ht="14.25">
      <c r="A1172" s="258" t="s">
        <v>2088</v>
      </c>
      <c r="B1172" s="286" t="s">
        <v>2089</v>
      </c>
      <c r="C1172" s="260">
        <f>SUM(C1173:C1175)</f>
        <v>150</v>
      </c>
      <c r="D1172" s="260">
        <v>26</v>
      </c>
      <c r="E1172" s="260"/>
      <c r="F1172" s="257">
        <f t="shared" si="39"/>
        <v>0</v>
      </c>
      <c r="G1172" s="257">
        <f t="shared" si="40"/>
        <v>0</v>
      </c>
    </row>
    <row r="1173" spans="1:7" s="244" customFormat="1" ht="14.25">
      <c r="A1173" s="261" t="s">
        <v>2090</v>
      </c>
      <c r="B1173" s="287" t="s">
        <v>2091</v>
      </c>
      <c r="C1173" s="263"/>
      <c r="D1173" s="263">
        <v>0</v>
      </c>
      <c r="E1173" s="263"/>
      <c r="F1173" s="257" t="str">
        <f t="shared" si="39"/>
        <v/>
      </c>
      <c r="G1173" s="257" t="str">
        <f t="shared" si="40"/>
        <v/>
      </c>
    </row>
    <row r="1174" spans="1:7" s="244" customFormat="1" ht="14.25">
      <c r="A1174" s="261" t="s">
        <v>2092</v>
      </c>
      <c r="B1174" s="287" t="s">
        <v>2093</v>
      </c>
      <c r="C1174" s="263"/>
      <c r="D1174" s="263">
        <v>0</v>
      </c>
      <c r="E1174" s="263"/>
      <c r="F1174" s="257" t="str">
        <f t="shared" si="39"/>
        <v/>
      </c>
      <c r="G1174" s="257" t="str">
        <f t="shared" si="40"/>
        <v/>
      </c>
    </row>
    <row r="1175" spans="1:7" s="244" customFormat="1" ht="14.25">
      <c r="A1175" s="261" t="s">
        <v>2094</v>
      </c>
      <c r="B1175" s="287" t="s">
        <v>2095</v>
      </c>
      <c r="C1175" s="263">
        <v>150</v>
      </c>
      <c r="D1175" s="263">
        <v>26</v>
      </c>
      <c r="E1175" s="263"/>
      <c r="F1175" s="257">
        <f t="shared" si="39"/>
        <v>0</v>
      </c>
      <c r="G1175" s="257">
        <f t="shared" si="40"/>
        <v>0</v>
      </c>
    </row>
    <row r="1176" spans="1:7" s="244" customFormat="1" ht="14.25">
      <c r="A1176" s="255" t="s">
        <v>2096</v>
      </c>
      <c r="B1176" s="288" t="s">
        <v>2097</v>
      </c>
      <c r="C1176" s="283">
        <f>SUM(C1177,C1195,C1201,C1207)</f>
        <v>695</v>
      </c>
      <c r="D1176" s="283">
        <v>453</v>
      </c>
      <c r="E1176" s="283">
        <f>E1177+E1195+E1201+E1207</f>
        <v>501</v>
      </c>
      <c r="F1176" s="257">
        <f t="shared" si="39"/>
        <v>72.099999999999994</v>
      </c>
      <c r="G1176" s="257">
        <f t="shared" si="40"/>
        <v>110.6</v>
      </c>
    </row>
    <row r="1177" spans="1:7" s="244" customFormat="1" ht="14.25">
      <c r="A1177" s="258" t="s">
        <v>2098</v>
      </c>
      <c r="B1177" s="286" t="s">
        <v>2099</v>
      </c>
      <c r="C1177" s="260">
        <f>SUM(C1178:C1194)</f>
        <v>695</v>
      </c>
      <c r="D1177" s="260">
        <v>453</v>
      </c>
      <c r="E1177" s="260">
        <v>381</v>
      </c>
      <c r="F1177" s="257">
        <f t="shared" si="39"/>
        <v>54.8</v>
      </c>
      <c r="G1177" s="257">
        <f t="shared" si="40"/>
        <v>84.1</v>
      </c>
    </row>
    <row r="1178" spans="1:7" s="244" customFormat="1" ht="14.25">
      <c r="A1178" s="261" t="s">
        <v>2100</v>
      </c>
      <c r="B1178" s="287" t="s">
        <v>33</v>
      </c>
      <c r="C1178" s="263"/>
      <c r="D1178" s="263">
        <v>6</v>
      </c>
      <c r="E1178" s="263">
        <v>5</v>
      </c>
      <c r="F1178" s="257" t="str">
        <f t="shared" si="39"/>
        <v/>
      </c>
      <c r="G1178" s="257">
        <f t="shared" si="40"/>
        <v>83.3</v>
      </c>
    </row>
    <row r="1179" spans="1:7" s="244" customFormat="1" ht="14.25">
      <c r="A1179" s="261" t="s">
        <v>2101</v>
      </c>
      <c r="B1179" s="287" t="s">
        <v>35</v>
      </c>
      <c r="C1179" s="263"/>
      <c r="D1179" s="263">
        <v>64</v>
      </c>
      <c r="E1179" s="263">
        <v>60</v>
      </c>
      <c r="F1179" s="257" t="str">
        <f t="shared" si="39"/>
        <v/>
      </c>
      <c r="G1179" s="257">
        <f t="shared" si="40"/>
        <v>93.8</v>
      </c>
    </row>
    <row r="1180" spans="1:7" s="244" customFormat="1" ht="14.25">
      <c r="A1180" s="261" t="s">
        <v>2102</v>
      </c>
      <c r="B1180" s="287" t="s">
        <v>37</v>
      </c>
      <c r="C1180" s="263"/>
      <c r="D1180" s="263">
        <v>0</v>
      </c>
      <c r="E1180" s="263"/>
      <c r="F1180" s="257" t="str">
        <f t="shared" si="39"/>
        <v/>
      </c>
      <c r="G1180" s="257" t="str">
        <f t="shared" si="40"/>
        <v/>
      </c>
    </row>
    <row r="1181" spans="1:7" s="244" customFormat="1" ht="14.25">
      <c r="A1181" s="261" t="s">
        <v>2103</v>
      </c>
      <c r="B1181" s="287" t="s">
        <v>2104</v>
      </c>
      <c r="C1181" s="263"/>
      <c r="D1181" s="263">
        <v>0</v>
      </c>
      <c r="E1181" s="263"/>
      <c r="F1181" s="257" t="str">
        <f t="shared" si="39"/>
        <v/>
      </c>
      <c r="G1181" s="257" t="str">
        <f t="shared" si="40"/>
        <v/>
      </c>
    </row>
    <row r="1182" spans="1:7" s="244" customFormat="1" ht="14.25">
      <c r="A1182" s="261" t="s">
        <v>2105</v>
      </c>
      <c r="B1182" s="287" t="s">
        <v>2106</v>
      </c>
      <c r="C1182" s="263"/>
      <c r="D1182" s="263">
        <v>0</v>
      </c>
      <c r="E1182" s="263"/>
      <c r="F1182" s="257" t="str">
        <f t="shared" si="39"/>
        <v/>
      </c>
      <c r="G1182" s="257" t="str">
        <f t="shared" si="40"/>
        <v/>
      </c>
    </row>
    <row r="1183" spans="1:7" s="244" customFormat="1" ht="14.25">
      <c r="A1183" s="261" t="s">
        <v>2107</v>
      </c>
      <c r="B1183" s="287" t="s">
        <v>2108</v>
      </c>
      <c r="C1183" s="263"/>
      <c r="D1183" s="263">
        <v>0</v>
      </c>
      <c r="E1183" s="263"/>
      <c r="F1183" s="257" t="str">
        <f t="shared" si="39"/>
        <v/>
      </c>
      <c r="G1183" s="257" t="str">
        <f t="shared" si="40"/>
        <v/>
      </c>
    </row>
    <row r="1184" spans="1:7" s="244" customFormat="1" ht="14.25">
      <c r="A1184" s="261" t="s">
        <v>2109</v>
      </c>
      <c r="B1184" s="287" t="s">
        <v>2110</v>
      </c>
      <c r="C1184" s="263"/>
      <c r="D1184" s="263">
        <v>0</v>
      </c>
      <c r="E1184" s="263"/>
      <c r="F1184" s="257" t="str">
        <f t="shared" si="39"/>
        <v/>
      </c>
      <c r="G1184" s="257" t="str">
        <f t="shared" si="40"/>
        <v/>
      </c>
    </row>
    <row r="1185" spans="1:7" s="244" customFormat="1" ht="14.25">
      <c r="A1185" s="261" t="s">
        <v>2111</v>
      </c>
      <c r="B1185" s="287" t="s">
        <v>2112</v>
      </c>
      <c r="C1185" s="263"/>
      <c r="D1185" s="263">
        <v>21</v>
      </c>
      <c r="E1185" s="263">
        <v>18</v>
      </c>
      <c r="F1185" s="257" t="str">
        <f t="shared" si="39"/>
        <v/>
      </c>
      <c r="G1185" s="257">
        <f t="shared" si="40"/>
        <v>85.7</v>
      </c>
    </row>
    <row r="1186" spans="1:7" s="244" customFormat="1" ht="14.25">
      <c r="A1186" s="261" t="s">
        <v>2113</v>
      </c>
      <c r="B1186" s="287" t="s">
        <v>2114</v>
      </c>
      <c r="C1186" s="263"/>
      <c r="D1186" s="263">
        <v>0</v>
      </c>
      <c r="E1186" s="263"/>
      <c r="F1186" s="257" t="str">
        <f t="shared" si="39"/>
        <v/>
      </c>
      <c r="G1186" s="257" t="str">
        <f t="shared" si="40"/>
        <v/>
      </c>
    </row>
    <row r="1187" spans="1:7" s="244" customFormat="1" ht="14.25">
      <c r="A1187" s="261" t="s">
        <v>2115</v>
      </c>
      <c r="B1187" s="287" t="s">
        <v>2116</v>
      </c>
      <c r="C1187" s="263"/>
      <c r="D1187" s="263">
        <v>0</v>
      </c>
      <c r="E1187" s="263"/>
      <c r="F1187" s="257" t="str">
        <f t="shared" si="39"/>
        <v/>
      </c>
      <c r="G1187" s="257" t="str">
        <f t="shared" si="40"/>
        <v/>
      </c>
    </row>
    <row r="1188" spans="1:7" s="244" customFormat="1" ht="14.25">
      <c r="A1188" s="261" t="s">
        <v>2117</v>
      </c>
      <c r="B1188" s="287" t="s">
        <v>2118</v>
      </c>
      <c r="C1188" s="263"/>
      <c r="D1188" s="263">
        <v>0</v>
      </c>
      <c r="E1188" s="263"/>
      <c r="F1188" s="257" t="str">
        <f t="shared" si="39"/>
        <v/>
      </c>
      <c r="G1188" s="257" t="str">
        <f t="shared" si="40"/>
        <v/>
      </c>
    </row>
    <row r="1189" spans="1:7" s="244" customFormat="1" ht="14.25">
      <c r="A1189" s="261" t="s">
        <v>2119</v>
      </c>
      <c r="B1189" s="287" t="s">
        <v>2120</v>
      </c>
      <c r="C1189" s="263"/>
      <c r="D1189" s="263">
        <v>0</v>
      </c>
      <c r="E1189" s="263"/>
      <c r="F1189" s="257" t="str">
        <f t="shared" si="39"/>
        <v/>
      </c>
      <c r="G1189" s="257" t="str">
        <f t="shared" si="40"/>
        <v/>
      </c>
    </row>
    <row r="1190" spans="1:7" s="244" customFormat="1" ht="14.25">
      <c r="A1190" s="261" t="s">
        <v>2121</v>
      </c>
      <c r="B1190" s="287" t="s">
        <v>2122</v>
      </c>
      <c r="C1190" s="263"/>
      <c r="D1190" s="263">
        <v>0</v>
      </c>
      <c r="E1190" s="263"/>
      <c r="F1190" s="257" t="str">
        <f t="shared" si="39"/>
        <v/>
      </c>
      <c r="G1190" s="257" t="str">
        <f t="shared" si="40"/>
        <v/>
      </c>
    </row>
    <row r="1191" spans="1:7" s="244" customFormat="1" ht="14.25">
      <c r="A1191" s="261" t="s">
        <v>2123</v>
      </c>
      <c r="B1191" s="287" t="s">
        <v>2124</v>
      </c>
      <c r="C1191" s="263"/>
      <c r="D1191" s="263">
        <v>0</v>
      </c>
      <c r="E1191" s="263"/>
      <c r="F1191" s="257" t="str">
        <f t="shared" si="39"/>
        <v/>
      </c>
      <c r="G1191" s="257" t="str">
        <f t="shared" si="40"/>
        <v/>
      </c>
    </row>
    <row r="1192" spans="1:7" s="244" customFormat="1" ht="14.25">
      <c r="A1192" s="261" t="s">
        <v>2125</v>
      </c>
      <c r="B1192" s="287" t="s">
        <v>2126</v>
      </c>
      <c r="C1192" s="263"/>
      <c r="D1192" s="263">
        <v>0</v>
      </c>
      <c r="E1192" s="263"/>
      <c r="F1192" s="257" t="str">
        <f t="shared" si="39"/>
        <v/>
      </c>
      <c r="G1192" s="257" t="str">
        <f t="shared" si="40"/>
        <v/>
      </c>
    </row>
    <row r="1193" spans="1:7" s="244" customFormat="1" ht="14.25">
      <c r="A1193" s="261" t="s">
        <v>2127</v>
      </c>
      <c r="B1193" s="287" t="s">
        <v>51</v>
      </c>
      <c r="C1193" s="263">
        <v>259</v>
      </c>
      <c r="D1193" s="263">
        <v>57</v>
      </c>
      <c r="E1193" s="263">
        <v>60</v>
      </c>
      <c r="F1193" s="257">
        <f t="shared" si="39"/>
        <v>23.2</v>
      </c>
      <c r="G1193" s="257">
        <f t="shared" si="40"/>
        <v>105.3</v>
      </c>
    </row>
    <row r="1194" spans="1:7" s="244" customFormat="1" ht="14.25">
      <c r="A1194" s="261" t="s">
        <v>2128</v>
      </c>
      <c r="B1194" s="287" t="s">
        <v>2129</v>
      </c>
      <c r="C1194" s="263">
        <v>436</v>
      </c>
      <c r="D1194" s="263">
        <v>305</v>
      </c>
      <c r="E1194" s="263">
        <v>238</v>
      </c>
      <c r="F1194" s="257">
        <f t="shared" si="39"/>
        <v>54.6</v>
      </c>
      <c r="G1194" s="257">
        <f t="shared" si="40"/>
        <v>78</v>
      </c>
    </row>
    <row r="1195" spans="1:7" s="244" customFormat="1" ht="14.25">
      <c r="A1195" s="258" t="s">
        <v>2130</v>
      </c>
      <c r="B1195" s="286" t="s">
        <v>2131</v>
      </c>
      <c r="C1195" s="260">
        <f>SUM(C1196:C1200)</f>
        <v>0</v>
      </c>
      <c r="D1195" s="260">
        <f>SUM(D1196:D1200)</f>
        <v>0</v>
      </c>
      <c r="E1195" s="260"/>
      <c r="F1195" s="257" t="str">
        <f t="shared" si="39"/>
        <v/>
      </c>
      <c r="G1195" s="257" t="str">
        <f t="shared" si="40"/>
        <v/>
      </c>
    </row>
    <row r="1196" spans="1:7" s="244" customFormat="1" ht="14.25">
      <c r="A1196" s="261" t="s">
        <v>2132</v>
      </c>
      <c r="B1196" s="287" t="s">
        <v>2133</v>
      </c>
      <c r="C1196" s="263"/>
      <c r="D1196" s="263"/>
      <c r="E1196" s="263"/>
      <c r="F1196" s="257" t="str">
        <f t="shared" si="39"/>
        <v/>
      </c>
      <c r="G1196" s="257" t="str">
        <f t="shared" si="40"/>
        <v/>
      </c>
    </row>
    <row r="1197" spans="1:7" s="244" customFormat="1" ht="14.25">
      <c r="A1197" s="261" t="s">
        <v>2134</v>
      </c>
      <c r="B1197" s="287" t="s">
        <v>2135</v>
      </c>
      <c r="C1197" s="263"/>
      <c r="D1197" s="263"/>
      <c r="E1197" s="263"/>
      <c r="F1197" s="257" t="str">
        <f t="shared" si="39"/>
        <v/>
      </c>
      <c r="G1197" s="257" t="str">
        <f t="shared" si="40"/>
        <v/>
      </c>
    </row>
    <row r="1198" spans="1:7" s="244" customFormat="1" ht="14.25">
      <c r="A1198" s="261" t="s">
        <v>2136</v>
      </c>
      <c r="B1198" s="287" t="s">
        <v>2137</v>
      </c>
      <c r="C1198" s="263"/>
      <c r="D1198" s="263"/>
      <c r="E1198" s="263"/>
      <c r="F1198" s="257" t="str">
        <f t="shared" si="39"/>
        <v/>
      </c>
      <c r="G1198" s="257" t="str">
        <f t="shared" si="40"/>
        <v/>
      </c>
    </row>
    <row r="1199" spans="1:7" s="244" customFormat="1" ht="14.25">
      <c r="A1199" s="261" t="s">
        <v>2138</v>
      </c>
      <c r="B1199" s="287" t="s">
        <v>2139</v>
      </c>
      <c r="C1199" s="263"/>
      <c r="D1199" s="263"/>
      <c r="E1199" s="263"/>
      <c r="F1199" s="257" t="str">
        <f t="shared" si="39"/>
        <v/>
      </c>
      <c r="G1199" s="257" t="str">
        <f t="shared" si="40"/>
        <v/>
      </c>
    </row>
    <row r="1200" spans="1:7" s="244" customFormat="1" ht="14.25">
      <c r="A1200" s="261" t="s">
        <v>2140</v>
      </c>
      <c r="B1200" s="287" t="s">
        <v>2141</v>
      </c>
      <c r="C1200" s="263"/>
      <c r="D1200" s="263"/>
      <c r="E1200" s="263"/>
      <c r="F1200" s="257" t="str">
        <f t="shared" si="39"/>
        <v/>
      </c>
      <c r="G1200" s="257" t="str">
        <f t="shared" si="40"/>
        <v/>
      </c>
    </row>
    <row r="1201" spans="1:7" s="244" customFormat="1" ht="14.25">
      <c r="A1201" s="258" t="s">
        <v>2142</v>
      </c>
      <c r="B1201" s="286" t="s">
        <v>2143</v>
      </c>
      <c r="C1201" s="260">
        <f>SUM(C1202:C1206)</f>
        <v>0</v>
      </c>
      <c r="D1201" s="260">
        <f>SUM(D1202:D1206)</f>
        <v>0</v>
      </c>
      <c r="E1201" s="260"/>
      <c r="F1201" s="257" t="str">
        <f t="shared" si="39"/>
        <v/>
      </c>
      <c r="G1201" s="257" t="str">
        <f t="shared" si="40"/>
        <v/>
      </c>
    </row>
    <row r="1202" spans="1:7" s="244" customFormat="1" ht="14.25">
      <c r="A1202" s="261" t="s">
        <v>2144</v>
      </c>
      <c r="B1202" s="287" t="s">
        <v>2145</v>
      </c>
      <c r="C1202" s="263"/>
      <c r="D1202" s="263"/>
      <c r="E1202" s="263"/>
      <c r="F1202" s="257" t="str">
        <f t="shared" si="39"/>
        <v/>
      </c>
      <c r="G1202" s="257" t="str">
        <f t="shared" si="40"/>
        <v/>
      </c>
    </row>
    <row r="1203" spans="1:7" s="244" customFormat="1" ht="14.25">
      <c r="A1203" s="261" t="s">
        <v>2146</v>
      </c>
      <c r="B1203" s="287" t="s">
        <v>2147</v>
      </c>
      <c r="C1203" s="263"/>
      <c r="D1203" s="263"/>
      <c r="E1203" s="263"/>
      <c r="F1203" s="257" t="str">
        <f t="shared" si="39"/>
        <v/>
      </c>
      <c r="G1203" s="257" t="str">
        <f t="shared" si="40"/>
        <v/>
      </c>
    </row>
    <row r="1204" spans="1:7" s="244" customFormat="1" ht="14.25">
      <c r="A1204" s="261" t="s">
        <v>2148</v>
      </c>
      <c r="B1204" s="287" t="s">
        <v>2149</v>
      </c>
      <c r="C1204" s="263"/>
      <c r="D1204" s="263"/>
      <c r="E1204" s="263"/>
      <c r="F1204" s="257" t="str">
        <f t="shared" si="39"/>
        <v/>
      </c>
      <c r="G1204" s="257" t="str">
        <f t="shared" si="40"/>
        <v/>
      </c>
    </row>
    <row r="1205" spans="1:7" s="244" customFormat="1" ht="14.25">
      <c r="A1205" s="261" t="s">
        <v>2150</v>
      </c>
      <c r="B1205" s="287" t="s">
        <v>2151</v>
      </c>
      <c r="C1205" s="263"/>
      <c r="D1205" s="263"/>
      <c r="E1205" s="263"/>
      <c r="F1205" s="257" t="str">
        <f t="shared" si="39"/>
        <v/>
      </c>
      <c r="G1205" s="257" t="str">
        <f t="shared" si="40"/>
        <v/>
      </c>
    </row>
    <row r="1206" spans="1:7" s="244" customFormat="1" ht="14.25">
      <c r="A1206" s="261" t="s">
        <v>2152</v>
      </c>
      <c r="B1206" s="287" t="s">
        <v>2153</v>
      </c>
      <c r="C1206" s="263"/>
      <c r="D1206" s="263"/>
      <c r="E1206" s="263"/>
      <c r="F1206" s="257" t="str">
        <f t="shared" si="39"/>
        <v/>
      </c>
      <c r="G1206" s="257" t="str">
        <f t="shared" si="40"/>
        <v/>
      </c>
    </row>
    <row r="1207" spans="1:7" s="244" customFormat="1" ht="14.25">
      <c r="A1207" s="258" t="s">
        <v>2154</v>
      </c>
      <c r="B1207" s="286" t="s">
        <v>2155</v>
      </c>
      <c r="C1207" s="260">
        <f>SUM(C1208:C1219)</f>
        <v>0</v>
      </c>
      <c r="D1207" s="260">
        <f>SUM(D1208:D1219)</f>
        <v>0</v>
      </c>
      <c r="E1207" s="260">
        <v>120</v>
      </c>
      <c r="F1207" s="257" t="str">
        <f t="shared" si="39"/>
        <v/>
      </c>
      <c r="G1207" s="257" t="str">
        <f t="shared" si="40"/>
        <v/>
      </c>
    </row>
    <row r="1208" spans="1:7" s="244" customFormat="1" ht="14.25">
      <c r="A1208" s="261" t="s">
        <v>2156</v>
      </c>
      <c r="B1208" s="287" t="s">
        <v>2157</v>
      </c>
      <c r="C1208" s="263"/>
      <c r="D1208" s="263"/>
      <c r="E1208" s="263"/>
      <c r="F1208" s="257" t="str">
        <f t="shared" si="39"/>
        <v/>
      </c>
      <c r="G1208" s="257" t="str">
        <f t="shared" si="40"/>
        <v/>
      </c>
    </row>
    <row r="1209" spans="1:7" s="244" customFormat="1" ht="14.25">
      <c r="A1209" s="261" t="s">
        <v>2158</v>
      </c>
      <c r="B1209" s="287" t="s">
        <v>2159</v>
      </c>
      <c r="C1209" s="263"/>
      <c r="D1209" s="263"/>
      <c r="E1209" s="263"/>
      <c r="F1209" s="257" t="str">
        <f t="shared" si="39"/>
        <v/>
      </c>
      <c r="G1209" s="257" t="str">
        <f t="shared" si="40"/>
        <v/>
      </c>
    </row>
    <row r="1210" spans="1:7" s="244" customFormat="1" ht="14.25">
      <c r="A1210" s="261" t="s">
        <v>2160</v>
      </c>
      <c r="B1210" s="287" t="s">
        <v>2161</v>
      </c>
      <c r="C1210" s="263"/>
      <c r="D1210" s="263"/>
      <c r="E1210" s="263">
        <v>30</v>
      </c>
      <c r="F1210" s="257" t="str">
        <f t="shared" si="39"/>
        <v/>
      </c>
      <c r="G1210" s="257" t="str">
        <f t="shared" si="40"/>
        <v/>
      </c>
    </row>
    <row r="1211" spans="1:7" s="244" customFormat="1" ht="14.25">
      <c r="A1211" s="261" t="s">
        <v>2162</v>
      </c>
      <c r="B1211" s="287" t="s">
        <v>2163</v>
      </c>
      <c r="C1211" s="263"/>
      <c r="D1211" s="263"/>
      <c r="E1211" s="263"/>
      <c r="F1211" s="257" t="str">
        <f t="shared" si="39"/>
        <v/>
      </c>
      <c r="G1211" s="257" t="str">
        <f t="shared" si="40"/>
        <v/>
      </c>
    </row>
    <row r="1212" spans="1:7" s="244" customFormat="1" ht="14.25">
      <c r="A1212" s="261" t="s">
        <v>2164</v>
      </c>
      <c r="B1212" s="287" t="s">
        <v>2165</v>
      </c>
      <c r="C1212" s="263"/>
      <c r="D1212" s="263"/>
      <c r="E1212" s="263"/>
      <c r="F1212" s="257" t="str">
        <f t="shared" si="39"/>
        <v/>
      </c>
      <c r="G1212" s="257" t="str">
        <f t="shared" si="40"/>
        <v/>
      </c>
    </row>
    <row r="1213" spans="1:7" s="244" customFormat="1" ht="14.25">
      <c r="A1213" s="261" t="s">
        <v>2166</v>
      </c>
      <c r="B1213" s="287" t="s">
        <v>2167</v>
      </c>
      <c r="C1213" s="263"/>
      <c r="D1213" s="263"/>
      <c r="E1213" s="263"/>
      <c r="F1213" s="257" t="str">
        <f t="shared" si="39"/>
        <v/>
      </c>
      <c r="G1213" s="257" t="str">
        <f t="shared" si="40"/>
        <v/>
      </c>
    </row>
    <row r="1214" spans="1:7" s="244" customFormat="1" ht="14.25">
      <c r="A1214" s="261" t="s">
        <v>2168</v>
      </c>
      <c r="B1214" s="287" t="s">
        <v>2169</v>
      </c>
      <c r="C1214" s="263"/>
      <c r="D1214" s="263"/>
      <c r="E1214" s="263"/>
      <c r="F1214" s="257" t="str">
        <f t="shared" si="39"/>
        <v/>
      </c>
      <c r="G1214" s="257" t="str">
        <f t="shared" si="40"/>
        <v/>
      </c>
    </row>
    <row r="1215" spans="1:7" s="244" customFormat="1" ht="14.25">
      <c r="A1215" s="261" t="s">
        <v>2170</v>
      </c>
      <c r="B1215" s="287" t="s">
        <v>2171</v>
      </c>
      <c r="C1215" s="263"/>
      <c r="D1215" s="263"/>
      <c r="E1215" s="263">
        <v>50</v>
      </c>
      <c r="F1215" s="257" t="str">
        <f t="shared" si="39"/>
        <v/>
      </c>
      <c r="G1215" s="257" t="str">
        <f t="shared" si="40"/>
        <v/>
      </c>
    </row>
    <row r="1216" spans="1:7" s="244" customFormat="1" ht="14.25">
      <c r="A1216" s="261" t="s">
        <v>2172</v>
      </c>
      <c r="B1216" s="287" t="s">
        <v>2173</v>
      </c>
      <c r="C1216" s="263"/>
      <c r="D1216" s="263"/>
      <c r="E1216" s="263"/>
      <c r="F1216" s="257" t="str">
        <f t="shared" si="39"/>
        <v/>
      </c>
      <c r="G1216" s="257" t="str">
        <f t="shared" si="40"/>
        <v/>
      </c>
    </row>
    <row r="1217" spans="1:7" s="244" customFormat="1" ht="14.25">
      <c r="A1217" s="261" t="s">
        <v>2174</v>
      </c>
      <c r="B1217" s="287" t="s">
        <v>2175</v>
      </c>
      <c r="C1217" s="263"/>
      <c r="D1217" s="263"/>
      <c r="E1217" s="263"/>
      <c r="F1217" s="257" t="str">
        <f t="shared" si="39"/>
        <v/>
      </c>
      <c r="G1217" s="257" t="str">
        <f t="shared" si="40"/>
        <v/>
      </c>
    </row>
    <row r="1218" spans="1:7" s="244" customFormat="1" ht="14.25">
      <c r="A1218" s="261" t="s">
        <v>2176</v>
      </c>
      <c r="B1218" s="287" t="s">
        <v>2177</v>
      </c>
      <c r="C1218" s="263"/>
      <c r="D1218" s="263"/>
      <c r="E1218" s="263">
        <v>30</v>
      </c>
      <c r="F1218" s="257" t="str">
        <f t="shared" si="39"/>
        <v/>
      </c>
      <c r="G1218" s="257" t="str">
        <f t="shared" si="40"/>
        <v/>
      </c>
    </row>
    <row r="1219" spans="1:7" s="244" customFormat="1" ht="14.25">
      <c r="A1219" s="261" t="s">
        <v>2178</v>
      </c>
      <c r="B1219" s="287" t="s">
        <v>2179</v>
      </c>
      <c r="C1219" s="263"/>
      <c r="D1219" s="263"/>
      <c r="E1219" s="263">
        <v>10</v>
      </c>
      <c r="F1219" s="257" t="str">
        <f t="shared" si="39"/>
        <v/>
      </c>
      <c r="G1219" s="257" t="str">
        <f t="shared" si="40"/>
        <v/>
      </c>
    </row>
    <row r="1220" spans="1:7" s="244" customFormat="1" ht="14.25">
      <c r="A1220" s="255" t="s">
        <v>2180</v>
      </c>
      <c r="B1220" s="288" t="s">
        <v>2181</v>
      </c>
      <c r="C1220" s="283">
        <f>SUM(C1221,C1232,C1239,C1247,C1260,C1264,C1268)</f>
        <v>1868</v>
      </c>
      <c r="D1220" s="283">
        <v>4230</v>
      </c>
      <c r="E1220" s="283">
        <f>E1221+E1232+E1239+E1247+E1260+E1264+E1268</f>
        <v>2449</v>
      </c>
      <c r="F1220" s="257">
        <f t="shared" si="39"/>
        <v>131.1</v>
      </c>
      <c r="G1220" s="257">
        <f t="shared" si="40"/>
        <v>57.9</v>
      </c>
    </row>
    <row r="1221" spans="1:7" s="244" customFormat="1" ht="14.25">
      <c r="A1221" s="258" t="s">
        <v>2182</v>
      </c>
      <c r="B1221" s="286" t="s">
        <v>2183</v>
      </c>
      <c r="C1221" s="260">
        <f>SUM(C1222:C1231)</f>
        <v>1562</v>
      </c>
      <c r="D1221" s="260">
        <v>1048</v>
      </c>
      <c r="E1221" s="260">
        <v>1608</v>
      </c>
      <c r="F1221" s="257">
        <f t="shared" si="39"/>
        <v>102.9</v>
      </c>
      <c r="G1221" s="257">
        <f t="shared" si="40"/>
        <v>153.4</v>
      </c>
    </row>
    <row r="1222" spans="1:7" s="244" customFormat="1" ht="14.25">
      <c r="A1222" s="261" t="s">
        <v>2184</v>
      </c>
      <c r="B1222" s="287" t="s">
        <v>33</v>
      </c>
      <c r="C1222" s="263">
        <v>446</v>
      </c>
      <c r="D1222" s="263">
        <v>328</v>
      </c>
      <c r="E1222" s="263">
        <v>489</v>
      </c>
      <c r="F1222" s="257">
        <f t="shared" si="39"/>
        <v>109.6</v>
      </c>
      <c r="G1222" s="257">
        <f t="shared" si="40"/>
        <v>149.1</v>
      </c>
    </row>
    <row r="1223" spans="1:7" s="244" customFormat="1" ht="14.25">
      <c r="A1223" s="261" t="s">
        <v>2185</v>
      </c>
      <c r="B1223" s="287" t="s">
        <v>35</v>
      </c>
      <c r="C1223" s="263">
        <v>316</v>
      </c>
      <c r="D1223" s="263">
        <v>209</v>
      </c>
      <c r="E1223" s="263">
        <v>330</v>
      </c>
      <c r="F1223" s="257">
        <f t="shared" si="39"/>
        <v>104.4</v>
      </c>
      <c r="G1223" s="257">
        <f t="shared" si="40"/>
        <v>157.9</v>
      </c>
    </row>
    <row r="1224" spans="1:7" s="244" customFormat="1" ht="14.25">
      <c r="A1224" s="261" t="s">
        <v>2186</v>
      </c>
      <c r="B1224" s="287" t="s">
        <v>37</v>
      </c>
      <c r="C1224" s="263"/>
      <c r="D1224" s="263">
        <v>0</v>
      </c>
      <c r="E1224" s="263"/>
      <c r="F1224" s="257" t="str">
        <f t="shared" si="39"/>
        <v/>
      </c>
      <c r="G1224" s="257" t="str">
        <f t="shared" si="40"/>
        <v/>
      </c>
    </row>
    <row r="1225" spans="1:7" s="244" customFormat="1" ht="14.25">
      <c r="A1225" s="261" t="s">
        <v>2187</v>
      </c>
      <c r="B1225" s="287" t="s">
        <v>2188</v>
      </c>
      <c r="C1225" s="263"/>
      <c r="D1225" s="263">
        <v>34</v>
      </c>
      <c r="E1225" s="263">
        <v>55</v>
      </c>
      <c r="F1225" s="257" t="str">
        <f t="shared" si="39"/>
        <v/>
      </c>
      <c r="G1225" s="257">
        <f t="shared" si="40"/>
        <v>161.80000000000001</v>
      </c>
    </row>
    <row r="1226" spans="1:7" s="244" customFormat="1" ht="14.25">
      <c r="A1226" s="261" t="s">
        <v>2189</v>
      </c>
      <c r="B1226" s="287" t="s">
        <v>2190</v>
      </c>
      <c r="C1226" s="263"/>
      <c r="D1226" s="263">
        <v>0</v>
      </c>
      <c r="E1226" s="263"/>
      <c r="F1226" s="257" t="str">
        <f t="shared" si="39"/>
        <v/>
      </c>
      <c r="G1226" s="257" t="str">
        <f t="shared" si="40"/>
        <v/>
      </c>
    </row>
    <row r="1227" spans="1:7" s="244" customFormat="1" ht="14.25">
      <c r="A1227" s="261" t="s">
        <v>2191</v>
      </c>
      <c r="B1227" s="287" t="s">
        <v>2192</v>
      </c>
      <c r="C1227" s="263"/>
      <c r="D1227" s="263">
        <v>0</v>
      </c>
      <c r="E1227" s="263"/>
      <c r="F1227" s="257" t="str">
        <f t="shared" si="39"/>
        <v/>
      </c>
      <c r="G1227" s="257" t="str">
        <f t="shared" si="40"/>
        <v/>
      </c>
    </row>
    <row r="1228" spans="1:7" s="244" customFormat="1" ht="14.25">
      <c r="A1228" s="261" t="s">
        <v>2193</v>
      </c>
      <c r="B1228" s="287" t="s">
        <v>2194</v>
      </c>
      <c r="C1228" s="263"/>
      <c r="D1228" s="263">
        <v>280</v>
      </c>
      <c r="E1228" s="263">
        <v>335</v>
      </c>
      <c r="F1228" s="257" t="str">
        <f t="shared" ref="F1228:F1281" si="41">IF(C1228=0,"",ROUND(E1228/C1228*100,1))</f>
        <v/>
      </c>
      <c r="G1228" s="257">
        <f t="shared" ref="G1228:G1281" si="42">IF(D1228=0,"",ROUND(E1228/D1228*100,1))</f>
        <v>119.6</v>
      </c>
    </row>
    <row r="1229" spans="1:7" s="244" customFormat="1" ht="14.25">
      <c r="A1229" s="261" t="s">
        <v>2195</v>
      </c>
      <c r="B1229" s="287" t="s">
        <v>2196</v>
      </c>
      <c r="C1229" s="263"/>
      <c r="D1229" s="263">
        <v>56</v>
      </c>
      <c r="E1229" s="263">
        <v>50</v>
      </c>
      <c r="F1229" s="257" t="str">
        <f t="shared" si="41"/>
        <v/>
      </c>
      <c r="G1229" s="257">
        <f t="shared" si="42"/>
        <v>89.3</v>
      </c>
    </row>
    <row r="1230" spans="1:7" s="244" customFormat="1" ht="14.25">
      <c r="A1230" s="261" t="s">
        <v>2197</v>
      </c>
      <c r="B1230" s="287" t="s">
        <v>51</v>
      </c>
      <c r="C1230" s="263"/>
      <c r="D1230" s="263">
        <v>0</v>
      </c>
      <c r="E1230" s="263"/>
      <c r="F1230" s="257" t="str">
        <f t="shared" si="41"/>
        <v/>
      </c>
      <c r="G1230" s="257" t="str">
        <f t="shared" si="42"/>
        <v/>
      </c>
    </row>
    <row r="1231" spans="1:7" s="244" customFormat="1" ht="14.25">
      <c r="A1231" s="261" t="s">
        <v>2198</v>
      </c>
      <c r="B1231" s="287" t="s">
        <v>2199</v>
      </c>
      <c r="C1231" s="263">
        <v>800</v>
      </c>
      <c r="D1231" s="263">
        <v>141</v>
      </c>
      <c r="E1231" s="263">
        <v>349</v>
      </c>
      <c r="F1231" s="257">
        <f t="shared" si="41"/>
        <v>43.6</v>
      </c>
      <c r="G1231" s="257">
        <f t="shared" si="42"/>
        <v>247.5</v>
      </c>
    </row>
    <row r="1232" spans="1:7" s="244" customFormat="1" ht="14.25">
      <c r="A1232" s="258" t="s">
        <v>2200</v>
      </c>
      <c r="B1232" s="286" t="s">
        <v>2201</v>
      </c>
      <c r="C1232" s="260">
        <f>SUM(C1233:C1238)</f>
        <v>306</v>
      </c>
      <c r="D1232" s="260">
        <v>987</v>
      </c>
      <c r="E1232" s="260">
        <v>841</v>
      </c>
      <c r="F1232" s="257">
        <f t="shared" si="41"/>
        <v>274.8</v>
      </c>
      <c r="G1232" s="257">
        <f t="shared" si="42"/>
        <v>85.2</v>
      </c>
    </row>
    <row r="1233" spans="1:7" s="244" customFormat="1" ht="14.25">
      <c r="A1233" s="261" t="s">
        <v>2202</v>
      </c>
      <c r="B1233" s="287" t="s">
        <v>33</v>
      </c>
      <c r="C1233" s="263">
        <v>103</v>
      </c>
      <c r="D1233" s="263">
        <v>0</v>
      </c>
      <c r="E1233" s="263">
        <v>56</v>
      </c>
      <c r="F1233" s="257">
        <f t="shared" si="41"/>
        <v>54.4</v>
      </c>
      <c r="G1233" s="257" t="str">
        <f t="shared" si="42"/>
        <v/>
      </c>
    </row>
    <row r="1234" spans="1:7" s="244" customFormat="1" ht="14.25">
      <c r="A1234" s="261" t="s">
        <v>2203</v>
      </c>
      <c r="B1234" s="287" t="s">
        <v>35</v>
      </c>
      <c r="C1234" s="263">
        <v>203</v>
      </c>
      <c r="D1234" s="263">
        <v>783</v>
      </c>
      <c r="E1234" s="263">
        <v>712</v>
      </c>
      <c r="F1234" s="257">
        <f t="shared" si="41"/>
        <v>350.7</v>
      </c>
      <c r="G1234" s="257">
        <f t="shared" si="42"/>
        <v>90.9</v>
      </c>
    </row>
    <row r="1235" spans="1:7" s="244" customFormat="1" ht="14.25">
      <c r="A1235" s="261" t="s">
        <v>2204</v>
      </c>
      <c r="B1235" s="287" t="s">
        <v>37</v>
      </c>
      <c r="C1235" s="263"/>
      <c r="D1235" s="263">
        <v>0</v>
      </c>
      <c r="E1235" s="263"/>
      <c r="F1235" s="257" t="str">
        <f t="shared" si="41"/>
        <v/>
      </c>
      <c r="G1235" s="257" t="str">
        <f t="shared" si="42"/>
        <v/>
      </c>
    </row>
    <row r="1236" spans="1:7" s="244" customFormat="1" ht="14.25">
      <c r="A1236" s="261" t="s">
        <v>2205</v>
      </c>
      <c r="B1236" s="287" t="s">
        <v>2206</v>
      </c>
      <c r="C1236" s="263"/>
      <c r="D1236" s="263">
        <v>204</v>
      </c>
      <c r="E1236" s="263">
        <v>73</v>
      </c>
      <c r="F1236" s="257" t="str">
        <f t="shared" si="41"/>
        <v/>
      </c>
      <c r="G1236" s="257">
        <f t="shared" si="42"/>
        <v>35.799999999999997</v>
      </c>
    </row>
    <row r="1237" spans="1:7" s="244" customFormat="1" ht="14.25">
      <c r="A1237" s="261" t="s">
        <v>2207</v>
      </c>
      <c r="B1237" s="287" t="s">
        <v>51</v>
      </c>
      <c r="C1237" s="263"/>
      <c r="D1237" s="263">
        <v>0</v>
      </c>
      <c r="E1237" s="263"/>
      <c r="F1237" s="257" t="str">
        <f t="shared" si="41"/>
        <v/>
      </c>
      <c r="G1237" s="257" t="str">
        <f t="shared" si="42"/>
        <v/>
      </c>
    </row>
    <row r="1238" spans="1:7" s="244" customFormat="1" ht="14.25">
      <c r="A1238" s="261" t="s">
        <v>2208</v>
      </c>
      <c r="B1238" s="287" t="s">
        <v>2209</v>
      </c>
      <c r="C1238" s="263"/>
      <c r="D1238" s="263">
        <v>0</v>
      </c>
      <c r="E1238" s="263"/>
      <c r="F1238" s="257" t="str">
        <f t="shared" si="41"/>
        <v/>
      </c>
      <c r="G1238" s="257" t="str">
        <f t="shared" si="42"/>
        <v/>
      </c>
    </row>
    <row r="1239" spans="1:7" s="244" customFormat="1" ht="14.25">
      <c r="A1239" s="258" t="s">
        <v>2210</v>
      </c>
      <c r="B1239" s="286" t="s">
        <v>2211</v>
      </c>
      <c r="C1239" s="260">
        <f>SUM(C1240:C1246)</f>
        <v>0</v>
      </c>
      <c r="D1239" s="260">
        <f>SUM(D1240:D1246)</f>
        <v>0</v>
      </c>
      <c r="E1239" s="260"/>
      <c r="F1239" s="257" t="str">
        <f t="shared" si="41"/>
        <v/>
      </c>
      <c r="G1239" s="257" t="str">
        <f t="shared" si="42"/>
        <v/>
      </c>
    </row>
    <row r="1240" spans="1:7" s="244" customFormat="1" ht="14.25">
      <c r="A1240" s="261" t="s">
        <v>2212</v>
      </c>
      <c r="B1240" s="287" t="s">
        <v>33</v>
      </c>
      <c r="C1240" s="263"/>
      <c r="D1240" s="263"/>
      <c r="E1240" s="263"/>
      <c r="F1240" s="257" t="str">
        <f t="shared" si="41"/>
        <v/>
      </c>
      <c r="G1240" s="257" t="str">
        <f t="shared" si="42"/>
        <v/>
      </c>
    </row>
    <row r="1241" spans="1:7" s="244" customFormat="1" ht="14.25">
      <c r="A1241" s="261" t="s">
        <v>2213</v>
      </c>
      <c r="B1241" s="287" t="s">
        <v>35</v>
      </c>
      <c r="C1241" s="263"/>
      <c r="D1241" s="263"/>
      <c r="E1241" s="263"/>
      <c r="F1241" s="257" t="str">
        <f t="shared" si="41"/>
        <v/>
      </c>
      <c r="G1241" s="257" t="str">
        <f t="shared" si="42"/>
        <v/>
      </c>
    </row>
    <row r="1242" spans="1:7" s="244" customFormat="1" ht="14.25">
      <c r="A1242" s="261" t="s">
        <v>2214</v>
      </c>
      <c r="B1242" s="287" t="s">
        <v>37</v>
      </c>
      <c r="C1242" s="263"/>
      <c r="D1242" s="263"/>
      <c r="E1242" s="263"/>
      <c r="F1242" s="257" t="str">
        <f t="shared" si="41"/>
        <v/>
      </c>
      <c r="G1242" s="257" t="str">
        <f t="shared" si="42"/>
        <v/>
      </c>
    </row>
    <row r="1243" spans="1:7" s="244" customFormat="1" ht="14.25">
      <c r="A1243" s="261" t="s">
        <v>2215</v>
      </c>
      <c r="B1243" s="287" t="s">
        <v>2216</v>
      </c>
      <c r="C1243" s="263"/>
      <c r="D1243" s="263"/>
      <c r="E1243" s="263"/>
      <c r="F1243" s="257" t="str">
        <f t="shared" si="41"/>
        <v/>
      </c>
      <c r="G1243" s="257" t="str">
        <f t="shared" si="42"/>
        <v/>
      </c>
    </row>
    <row r="1244" spans="1:7" s="244" customFormat="1" ht="14.25">
      <c r="A1244" s="261" t="s">
        <v>2217</v>
      </c>
      <c r="B1244" s="287" t="s">
        <v>2218</v>
      </c>
      <c r="C1244" s="263"/>
      <c r="D1244" s="263"/>
      <c r="E1244" s="263"/>
      <c r="F1244" s="257" t="str">
        <f t="shared" si="41"/>
        <v/>
      </c>
      <c r="G1244" s="257" t="str">
        <f t="shared" si="42"/>
        <v/>
      </c>
    </row>
    <row r="1245" spans="1:7" s="244" customFormat="1" ht="14.25">
      <c r="A1245" s="261" t="s">
        <v>2219</v>
      </c>
      <c r="B1245" s="287" t="s">
        <v>51</v>
      </c>
      <c r="C1245" s="263"/>
      <c r="D1245" s="263"/>
      <c r="E1245" s="263"/>
      <c r="F1245" s="257" t="str">
        <f t="shared" si="41"/>
        <v/>
      </c>
      <c r="G1245" s="257" t="str">
        <f t="shared" si="42"/>
        <v/>
      </c>
    </row>
    <row r="1246" spans="1:7" s="244" customFormat="1" ht="14.25">
      <c r="A1246" s="261" t="s">
        <v>2220</v>
      </c>
      <c r="B1246" s="287" t="s">
        <v>2221</v>
      </c>
      <c r="C1246" s="263"/>
      <c r="D1246" s="263"/>
      <c r="E1246" s="263"/>
      <c r="F1246" s="257" t="str">
        <f t="shared" si="41"/>
        <v/>
      </c>
      <c r="G1246" s="257" t="str">
        <f t="shared" si="42"/>
        <v/>
      </c>
    </row>
    <row r="1247" spans="1:7" s="244" customFormat="1" ht="14.25">
      <c r="A1247" s="258" t="s">
        <v>2222</v>
      </c>
      <c r="B1247" s="286" t="s">
        <v>2223</v>
      </c>
      <c r="C1247" s="260">
        <f>SUM(C1248:C1259)</f>
        <v>0</v>
      </c>
      <c r="D1247" s="260">
        <f>SUM(D1248:D1259)</f>
        <v>4</v>
      </c>
      <c r="E1247" s="260"/>
      <c r="F1247" s="257" t="str">
        <f t="shared" si="41"/>
        <v/>
      </c>
      <c r="G1247" s="257">
        <f t="shared" si="42"/>
        <v>0</v>
      </c>
    </row>
    <row r="1248" spans="1:7" s="244" customFormat="1" ht="14.25">
      <c r="A1248" s="261" t="s">
        <v>2224</v>
      </c>
      <c r="B1248" s="287" t="s">
        <v>33</v>
      </c>
      <c r="C1248" s="263"/>
      <c r="D1248" s="263"/>
      <c r="E1248" s="263"/>
      <c r="F1248" s="257" t="str">
        <f t="shared" si="41"/>
        <v/>
      </c>
      <c r="G1248" s="257" t="str">
        <f t="shared" si="42"/>
        <v/>
      </c>
    </row>
    <row r="1249" spans="1:7" s="244" customFormat="1" ht="14.25">
      <c r="A1249" s="261" t="s">
        <v>2225</v>
      </c>
      <c r="B1249" s="287" t="s">
        <v>35</v>
      </c>
      <c r="C1249" s="263"/>
      <c r="D1249" s="263"/>
      <c r="E1249" s="263"/>
      <c r="F1249" s="257" t="str">
        <f t="shared" si="41"/>
        <v/>
      </c>
      <c r="G1249" s="257" t="str">
        <f t="shared" si="42"/>
        <v/>
      </c>
    </row>
    <row r="1250" spans="1:7" s="244" customFormat="1" ht="14.25">
      <c r="A1250" s="261" t="s">
        <v>2226</v>
      </c>
      <c r="B1250" s="287" t="s">
        <v>37</v>
      </c>
      <c r="C1250" s="263"/>
      <c r="D1250" s="263"/>
      <c r="E1250" s="263"/>
      <c r="F1250" s="257" t="str">
        <f t="shared" si="41"/>
        <v/>
      </c>
      <c r="G1250" s="257" t="str">
        <f t="shared" si="42"/>
        <v/>
      </c>
    </row>
    <row r="1251" spans="1:7" s="244" customFormat="1" ht="14.25">
      <c r="A1251" s="261" t="s">
        <v>2227</v>
      </c>
      <c r="B1251" s="287" t="s">
        <v>2228</v>
      </c>
      <c r="C1251" s="263"/>
      <c r="D1251" s="263"/>
      <c r="E1251" s="263"/>
      <c r="F1251" s="257" t="str">
        <f t="shared" si="41"/>
        <v/>
      </c>
      <c r="G1251" s="257" t="str">
        <f t="shared" si="42"/>
        <v/>
      </c>
    </row>
    <row r="1252" spans="1:7" s="244" customFormat="1" ht="14.25">
      <c r="A1252" s="261" t="s">
        <v>2229</v>
      </c>
      <c r="B1252" s="287" t="s">
        <v>2230</v>
      </c>
      <c r="C1252" s="263"/>
      <c r="D1252" s="263"/>
      <c r="E1252" s="263"/>
      <c r="F1252" s="257" t="str">
        <f t="shared" si="41"/>
        <v/>
      </c>
      <c r="G1252" s="257" t="str">
        <f t="shared" si="42"/>
        <v/>
      </c>
    </row>
    <row r="1253" spans="1:7" s="244" customFormat="1" ht="14.25">
      <c r="A1253" s="261" t="s">
        <v>2231</v>
      </c>
      <c r="B1253" s="287" t="s">
        <v>2232</v>
      </c>
      <c r="C1253" s="263"/>
      <c r="D1253" s="263"/>
      <c r="E1253" s="263"/>
      <c r="F1253" s="257" t="str">
        <f t="shared" si="41"/>
        <v/>
      </c>
      <c r="G1253" s="257" t="str">
        <f t="shared" si="42"/>
        <v/>
      </c>
    </row>
    <row r="1254" spans="1:7" s="244" customFormat="1" ht="14.25">
      <c r="A1254" s="261" t="s">
        <v>2233</v>
      </c>
      <c r="B1254" s="287" t="s">
        <v>2234</v>
      </c>
      <c r="C1254" s="263"/>
      <c r="D1254" s="263"/>
      <c r="E1254" s="263"/>
      <c r="F1254" s="257" t="str">
        <f t="shared" si="41"/>
        <v/>
      </c>
      <c r="G1254" s="257" t="str">
        <f t="shared" si="42"/>
        <v/>
      </c>
    </row>
    <row r="1255" spans="1:7" s="244" customFormat="1" ht="14.25">
      <c r="A1255" s="261" t="s">
        <v>2235</v>
      </c>
      <c r="B1255" s="287" t="s">
        <v>2236</v>
      </c>
      <c r="C1255" s="263"/>
      <c r="D1255" s="263"/>
      <c r="E1255" s="263"/>
      <c r="F1255" s="257" t="str">
        <f t="shared" si="41"/>
        <v/>
      </c>
      <c r="G1255" s="257" t="str">
        <f t="shared" si="42"/>
        <v/>
      </c>
    </row>
    <row r="1256" spans="1:7" s="244" customFormat="1" ht="14.25">
      <c r="A1256" s="261" t="s">
        <v>2237</v>
      </c>
      <c r="B1256" s="287" t="s">
        <v>2238</v>
      </c>
      <c r="C1256" s="263"/>
      <c r="D1256" s="263"/>
      <c r="E1256" s="263"/>
      <c r="F1256" s="257" t="str">
        <f t="shared" si="41"/>
        <v/>
      </c>
      <c r="G1256" s="257" t="str">
        <f t="shared" si="42"/>
        <v/>
      </c>
    </row>
    <row r="1257" spans="1:7">
      <c r="A1257" s="261" t="s">
        <v>2239</v>
      </c>
      <c r="B1257" s="287" t="s">
        <v>2240</v>
      </c>
      <c r="C1257" s="263"/>
      <c r="D1257" s="263"/>
      <c r="E1257" s="263"/>
      <c r="F1257" s="257" t="str">
        <f t="shared" si="41"/>
        <v/>
      </c>
      <c r="G1257" s="257" t="str">
        <f t="shared" si="42"/>
        <v/>
      </c>
    </row>
    <row r="1258" spans="1:7">
      <c r="A1258" s="261" t="s">
        <v>2241</v>
      </c>
      <c r="B1258" s="287" t="s">
        <v>2242</v>
      </c>
      <c r="C1258" s="263"/>
      <c r="D1258" s="263"/>
      <c r="E1258" s="263"/>
      <c r="F1258" s="257" t="str">
        <f t="shared" si="41"/>
        <v/>
      </c>
      <c r="G1258" s="257" t="str">
        <f t="shared" si="42"/>
        <v/>
      </c>
    </row>
    <row r="1259" spans="1:7">
      <c r="A1259" s="261" t="s">
        <v>2243</v>
      </c>
      <c r="B1259" s="287" t="s">
        <v>2244</v>
      </c>
      <c r="C1259" s="263"/>
      <c r="D1259" s="263">
        <v>4</v>
      </c>
      <c r="E1259" s="263"/>
      <c r="F1259" s="257" t="str">
        <f t="shared" si="41"/>
        <v/>
      </c>
      <c r="G1259" s="257">
        <f t="shared" si="42"/>
        <v>0</v>
      </c>
    </row>
    <row r="1260" spans="1:7">
      <c r="A1260" s="258" t="s">
        <v>2245</v>
      </c>
      <c r="B1260" s="286" t="s">
        <v>2246</v>
      </c>
      <c r="C1260" s="260">
        <f>SUM(C1261:C1263)</f>
        <v>0</v>
      </c>
      <c r="D1260" s="260">
        <f>SUM(D1261:D1263)</f>
        <v>336</v>
      </c>
      <c r="E1260" s="260"/>
      <c r="F1260" s="257" t="str">
        <f t="shared" si="41"/>
        <v/>
      </c>
      <c r="G1260" s="257">
        <f t="shared" si="42"/>
        <v>0</v>
      </c>
    </row>
    <row r="1261" spans="1:7">
      <c r="A1261" s="261" t="s">
        <v>2247</v>
      </c>
      <c r="B1261" s="287" t="s">
        <v>2248</v>
      </c>
      <c r="C1261" s="263"/>
      <c r="D1261" s="263"/>
      <c r="E1261" s="263"/>
      <c r="F1261" s="257" t="str">
        <f t="shared" si="41"/>
        <v/>
      </c>
      <c r="G1261" s="257" t="str">
        <f t="shared" si="42"/>
        <v/>
      </c>
    </row>
    <row r="1262" spans="1:7">
      <c r="A1262" s="261" t="s">
        <v>2249</v>
      </c>
      <c r="B1262" s="287" t="s">
        <v>2250</v>
      </c>
      <c r="C1262" s="263"/>
      <c r="D1262" s="263">
        <v>336</v>
      </c>
      <c r="E1262" s="263"/>
      <c r="F1262" s="257" t="str">
        <f t="shared" si="41"/>
        <v/>
      </c>
      <c r="G1262" s="257">
        <f t="shared" si="42"/>
        <v>0</v>
      </c>
    </row>
    <row r="1263" spans="1:7">
      <c r="A1263" s="261" t="s">
        <v>2251</v>
      </c>
      <c r="B1263" s="287" t="s">
        <v>2252</v>
      </c>
      <c r="C1263" s="263"/>
      <c r="D1263" s="263"/>
      <c r="E1263" s="263"/>
      <c r="F1263" s="257" t="str">
        <f t="shared" si="41"/>
        <v/>
      </c>
      <c r="G1263" s="257" t="str">
        <f t="shared" si="42"/>
        <v/>
      </c>
    </row>
    <row r="1264" spans="1:7">
      <c r="A1264" s="258" t="s">
        <v>2253</v>
      </c>
      <c r="B1264" s="286" t="s">
        <v>2254</v>
      </c>
      <c r="C1264" s="260">
        <f>SUM(C1265:C1267)</f>
        <v>0</v>
      </c>
      <c r="D1264" s="260">
        <v>1481</v>
      </c>
      <c r="E1264" s="260"/>
      <c r="F1264" s="257" t="str">
        <f t="shared" si="41"/>
        <v/>
      </c>
      <c r="G1264" s="257">
        <f t="shared" si="42"/>
        <v>0</v>
      </c>
    </row>
    <row r="1265" spans="1:7">
      <c r="A1265" s="261" t="s">
        <v>2255</v>
      </c>
      <c r="B1265" s="287" t="s">
        <v>2256</v>
      </c>
      <c r="C1265" s="263"/>
      <c r="D1265" s="263">
        <v>1370</v>
      </c>
      <c r="E1265" s="263"/>
      <c r="F1265" s="257" t="str">
        <f t="shared" si="41"/>
        <v/>
      </c>
      <c r="G1265" s="257">
        <f t="shared" si="42"/>
        <v>0</v>
      </c>
    </row>
    <row r="1266" spans="1:7">
      <c r="A1266" s="261" t="s">
        <v>2257</v>
      </c>
      <c r="B1266" s="287" t="s">
        <v>2258</v>
      </c>
      <c r="C1266" s="263"/>
      <c r="D1266" s="263">
        <v>0</v>
      </c>
      <c r="E1266" s="263"/>
      <c r="F1266" s="257" t="str">
        <f t="shared" si="41"/>
        <v/>
      </c>
      <c r="G1266" s="257" t="str">
        <f t="shared" si="42"/>
        <v/>
      </c>
    </row>
    <row r="1267" spans="1:7">
      <c r="A1267" s="261" t="s">
        <v>2259</v>
      </c>
      <c r="B1267" s="287" t="s">
        <v>2260</v>
      </c>
      <c r="C1267" s="263"/>
      <c r="D1267" s="263">
        <v>111</v>
      </c>
      <c r="E1267" s="263"/>
      <c r="F1267" s="257" t="str">
        <f t="shared" si="41"/>
        <v/>
      </c>
      <c r="G1267" s="257">
        <f t="shared" si="42"/>
        <v>0</v>
      </c>
    </row>
    <row r="1268" spans="1:7">
      <c r="A1268" s="258" t="s">
        <v>2261</v>
      </c>
      <c r="B1268" s="286" t="s">
        <v>2262</v>
      </c>
      <c r="C1268" s="260">
        <f>SUM(C1269)</f>
        <v>0</v>
      </c>
      <c r="D1268" s="260">
        <v>374</v>
      </c>
      <c r="E1268" s="260"/>
      <c r="F1268" s="257" t="str">
        <f t="shared" si="41"/>
        <v/>
      </c>
      <c r="G1268" s="257">
        <f t="shared" si="42"/>
        <v>0</v>
      </c>
    </row>
    <row r="1269" spans="1:7">
      <c r="A1269" s="261" t="s">
        <v>2263</v>
      </c>
      <c r="B1269" s="287" t="s">
        <v>2264</v>
      </c>
      <c r="C1269" s="263"/>
      <c r="D1269" s="263">
        <v>374</v>
      </c>
      <c r="E1269" s="263"/>
      <c r="F1269" s="257" t="str">
        <f t="shared" si="41"/>
        <v/>
      </c>
      <c r="G1269" s="257">
        <f t="shared" si="42"/>
        <v>0</v>
      </c>
    </row>
    <row r="1270" spans="1:7">
      <c r="A1270" s="289" t="s">
        <v>2265</v>
      </c>
      <c r="B1270" s="290" t="s">
        <v>2266</v>
      </c>
      <c r="C1270" s="291">
        <v>3500</v>
      </c>
      <c r="D1270" s="291"/>
      <c r="E1270" s="291">
        <v>3500</v>
      </c>
      <c r="F1270" s="257">
        <f t="shared" si="41"/>
        <v>100</v>
      </c>
      <c r="G1270" s="257" t="str">
        <f t="shared" si="42"/>
        <v/>
      </c>
    </row>
    <row r="1271" spans="1:7">
      <c r="A1271" s="255" t="s">
        <v>2267</v>
      </c>
      <c r="B1271" s="256" t="s">
        <v>2268</v>
      </c>
      <c r="C1271" s="283">
        <f>SUM(C1272,C1273)</f>
        <v>13379</v>
      </c>
      <c r="D1271" s="283">
        <v>4544</v>
      </c>
      <c r="E1271" s="283">
        <f>E1272+E1273</f>
        <v>5148</v>
      </c>
      <c r="F1271" s="257">
        <f t="shared" si="41"/>
        <v>38.5</v>
      </c>
      <c r="G1271" s="257">
        <f t="shared" si="42"/>
        <v>113.3</v>
      </c>
    </row>
    <row r="1272" spans="1:7">
      <c r="A1272" s="289" t="s">
        <v>2269</v>
      </c>
      <c r="B1272" s="292" t="s">
        <v>2270</v>
      </c>
      <c r="C1272" s="291">
        <v>4550</v>
      </c>
      <c r="D1272" s="291"/>
      <c r="E1272" s="291">
        <v>3598</v>
      </c>
      <c r="F1272" s="257">
        <f t="shared" si="41"/>
        <v>79.099999999999994</v>
      </c>
      <c r="G1272" s="257" t="str">
        <f t="shared" si="42"/>
        <v/>
      </c>
    </row>
    <row r="1273" spans="1:7">
      <c r="A1273" s="289" t="s">
        <v>2271</v>
      </c>
      <c r="B1273" s="292" t="s">
        <v>1970</v>
      </c>
      <c r="C1273" s="291">
        <v>8829</v>
      </c>
      <c r="D1273" s="291"/>
      <c r="E1273" s="291">
        <v>1550</v>
      </c>
      <c r="F1273" s="257">
        <f t="shared" si="41"/>
        <v>17.600000000000001</v>
      </c>
      <c r="G1273" s="257" t="str">
        <f t="shared" si="42"/>
        <v/>
      </c>
    </row>
    <row r="1274" spans="1:7">
      <c r="A1274" s="255" t="s">
        <v>2272</v>
      </c>
      <c r="B1274" s="288" t="s">
        <v>2273</v>
      </c>
      <c r="C1274" s="283">
        <f>SUM(C1275)</f>
        <v>4435</v>
      </c>
      <c r="D1274" s="283">
        <v>4129</v>
      </c>
      <c r="E1274" s="283">
        <f>E1275</f>
        <v>4493</v>
      </c>
      <c r="F1274" s="257">
        <f t="shared" si="41"/>
        <v>101.3</v>
      </c>
      <c r="G1274" s="257">
        <f t="shared" si="42"/>
        <v>108.8</v>
      </c>
    </row>
    <row r="1275" spans="1:7">
      <c r="A1275" s="258" t="s">
        <v>2274</v>
      </c>
      <c r="B1275" s="286" t="s">
        <v>2275</v>
      </c>
      <c r="C1275" s="260">
        <f>SUM(C1276:C1279)</f>
        <v>4435</v>
      </c>
      <c r="D1275" s="260">
        <v>4129</v>
      </c>
      <c r="E1275" s="260">
        <v>4493</v>
      </c>
      <c r="F1275" s="257">
        <f t="shared" si="41"/>
        <v>101.3</v>
      </c>
      <c r="G1275" s="257">
        <f t="shared" si="42"/>
        <v>108.8</v>
      </c>
    </row>
    <row r="1276" spans="1:7">
      <c r="A1276" s="261" t="s">
        <v>2276</v>
      </c>
      <c r="B1276" s="287" t="s">
        <v>2277</v>
      </c>
      <c r="C1276" s="263">
        <v>4435</v>
      </c>
      <c r="D1276" s="263">
        <v>4063</v>
      </c>
      <c r="E1276" s="263">
        <v>4323</v>
      </c>
      <c r="F1276" s="257">
        <f t="shared" si="41"/>
        <v>97.5</v>
      </c>
      <c r="G1276" s="257">
        <f t="shared" si="42"/>
        <v>106.4</v>
      </c>
    </row>
    <row r="1277" spans="1:7">
      <c r="A1277" s="261" t="s">
        <v>2278</v>
      </c>
      <c r="B1277" s="287" t="s">
        <v>2279</v>
      </c>
      <c r="C1277" s="263"/>
      <c r="D1277" s="263"/>
      <c r="E1277" s="263"/>
      <c r="F1277" s="257" t="str">
        <f t="shared" si="41"/>
        <v/>
      </c>
      <c r="G1277" s="257" t="str">
        <f t="shared" si="42"/>
        <v/>
      </c>
    </row>
    <row r="1278" spans="1:7">
      <c r="A1278" s="261" t="s">
        <v>2280</v>
      </c>
      <c r="B1278" s="287" t="s">
        <v>2281</v>
      </c>
      <c r="C1278" s="263"/>
      <c r="D1278" s="263">
        <v>66</v>
      </c>
      <c r="E1278" s="263"/>
      <c r="F1278" s="257" t="str">
        <f t="shared" si="41"/>
        <v/>
      </c>
      <c r="G1278" s="257">
        <f t="shared" si="42"/>
        <v>0</v>
      </c>
    </row>
    <row r="1279" spans="1:7">
      <c r="A1279" s="261" t="s">
        <v>2282</v>
      </c>
      <c r="B1279" s="287" t="s">
        <v>2283</v>
      </c>
      <c r="C1279" s="263"/>
      <c r="D1279" s="263"/>
      <c r="E1279" s="263">
        <v>170</v>
      </c>
      <c r="F1279" s="257" t="str">
        <f t="shared" si="41"/>
        <v/>
      </c>
      <c r="G1279" s="257" t="str">
        <f t="shared" si="42"/>
        <v/>
      </c>
    </row>
    <row r="1280" spans="1:7">
      <c r="A1280" s="255" t="s">
        <v>2284</v>
      </c>
      <c r="B1280" s="256" t="s">
        <v>2285</v>
      </c>
      <c r="C1280" s="283">
        <f>SUM(C1281)</f>
        <v>0</v>
      </c>
      <c r="D1280" s="283">
        <f>SUM(D1281)</f>
        <v>2</v>
      </c>
      <c r="E1280" s="283"/>
      <c r="F1280" s="257" t="str">
        <f t="shared" si="41"/>
        <v/>
      </c>
      <c r="G1280" s="257">
        <f t="shared" si="42"/>
        <v>0</v>
      </c>
    </row>
    <row r="1281" spans="1:7">
      <c r="A1281" s="293" t="s">
        <v>2286</v>
      </c>
      <c r="B1281" s="294" t="s">
        <v>2287</v>
      </c>
      <c r="C1281" s="295"/>
      <c r="D1281" s="295">
        <v>2</v>
      </c>
      <c r="E1281" s="295"/>
      <c r="F1281" s="257" t="str">
        <f t="shared" si="41"/>
        <v/>
      </c>
      <c r="G1281" s="257">
        <f t="shared" si="42"/>
        <v>0</v>
      </c>
    </row>
    <row r="1282" spans="1:7">
      <c r="A1282" s="296"/>
      <c r="B1282" s="265"/>
      <c r="C1282" s="263"/>
      <c r="D1282" s="273"/>
      <c r="E1282" s="263"/>
      <c r="F1282" s="263"/>
      <c r="G1282" s="263"/>
    </row>
    <row r="1283" spans="1:7">
      <c r="A1283" s="296"/>
      <c r="B1283" s="265"/>
      <c r="C1283" s="263"/>
      <c r="D1283" s="273"/>
      <c r="E1283" s="263"/>
      <c r="F1283" s="263"/>
      <c r="G1283" s="263"/>
    </row>
    <row r="1284" spans="1:7">
      <c r="A1284" s="297"/>
      <c r="B1284" s="298" t="s">
        <v>2288</v>
      </c>
      <c r="C1284" s="283">
        <f>SUM(C6,C241,C251,C270,C360,C412,C468,C525,C653,C726,C799,C821,C928,C986,C1050,C1070,C1100,C1110,C1155,C1176,C1220,C1270,C1271,C1274,C1280)</f>
        <v>324888</v>
      </c>
      <c r="D1284" s="283">
        <f>SUM(D6,D241,D251,D270,D360,D412,D468,D525,D653,D726,D799,D821,D928,D986,D1050,D1070,D1100,D1110,D1155,D1176,D1220,D1270,D1271,D1274,D1280)</f>
        <v>320372</v>
      </c>
      <c r="E1284" s="283">
        <f>SUM(E6,E241,E251,E270,E360,E412,E468,E525,E653,E726,E799,E821,E928,E986,E1050,E1070,E1100,E1110,E1155,E1176,E1220,E1270,E1271,E1274,E1280)</f>
        <v>343467.1</v>
      </c>
      <c r="F1284" s="257">
        <f>IF(C1284=0,"",ROUND(E1284/C1284*100,1))</f>
        <v>105.7</v>
      </c>
      <c r="G1284" s="257">
        <f>IF(D1284=0,"",ROUND(E1284/D1284*100,1))</f>
        <v>107.2</v>
      </c>
    </row>
  </sheetData>
  <mergeCells count="5">
    <mergeCell ref="A2:G2"/>
    <mergeCell ref="A4:B4"/>
    <mergeCell ref="E4:G4"/>
    <mergeCell ref="C4:C5"/>
    <mergeCell ref="D4:D5"/>
  </mergeCells>
  <phoneticPr fontId="189" type="noConversion"/>
  <conditionalFormatting sqref="A1:A231 A238:A65542">
    <cfRule type="duplicateValues" dxfId="1" priority="2"/>
  </conditionalFormatting>
  <conditionalFormatting sqref="A232:A237">
    <cfRule type="duplicateValues" dxfId="0" priority="1"/>
  </conditionalFormatting>
  <pageMargins left="0.31" right="0.31" top="0.35" bottom="0.35" header="0.31" footer="0.31"/>
  <pageSetup paperSize="9" scale="80" orientation="portrait"/>
  <ignoredErrors>
    <ignoredError sqref="D30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showGridLines="0" showZeros="0" topLeftCell="A4" workbookViewId="0">
      <selection activeCell="G28" sqref="G28"/>
    </sheetView>
  </sheetViews>
  <sheetFormatPr defaultColWidth="9" defaultRowHeight="11.25"/>
  <cols>
    <col min="1" max="1" width="7.625" style="228" customWidth="1"/>
    <col min="2" max="2" width="7" style="228" customWidth="1"/>
    <col min="3" max="3" width="23.625" style="228" customWidth="1"/>
    <col min="4" max="4" width="16.25" style="228" customWidth="1"/>
    <col min="5" max="5" width="17.5" style="228" customWidth="1"/>
    <col min="6" max="6" width="23.25" style="228" customWidth="1"/>
    <col min="7" max="178" width="6.875" style="228" customWidth="1"/>
    <col min="179" max="16384" width="9" style="228"/>
  </cols>
  <sheetData>
    <row r="1" spans="1:7" ht="21" customHeight="1">
      <c r="A1" s="15" t="s">
        <v>2292</v>
      </c>
      <c r="B1" s="15"/>
      <c r="C1" s="229"/>
      <c r="D1" s="229"/>
      <c r="E1" s="229"/>
    </row>
    <row r="2" spans="1:7" s="226" customFormat="1" ht="30" customHeight="1">
      <c r="A2" s="11" t="s">
        <v>2293</v>
      </c>
      <c r="B2" s="11"/>
      <c r="C2" s="11"/>
      <c r="D2" s="11"/>
      <c r="E2" s="11"/>
      <c r="F2" s="7"/>
    </row>
    <row r="3" spans="1:7" ht="21" customHeight="1">
      <c r="A3" s="230"/>
      <c r="B3" s="230"/>
      <c r="C3" s="230"/>
      <c r="D3" s="230"/>
      <c r="F3" s="231" t="s">
        <v>2294</v>
      </c>
    </row>
    <row r="4" spans="1:7" s="227" customFormat="1" ht="33.75" customHeight="1">
      <c r="A4" s="14" t="s">
        <v>2295</v>
      </c>
      <c r="B4" s="14"/>
      <c r="C4" s="6" t="s">
        <v>2296</v>
      </c>
      <c r="D4" s="22" t="s">
        <v>2297</v>
      </c>
      <c r="E4" s="18"/>
      <c r="F4" s="8" t="s">
        <v>8</v>
      </c>
    </row>
    <row r="5" spans="1:7" s="227" customFormat="1" ht="24.95" customHeight="1">
      <c r="A5" s="16" t="s">
        <v>2298</v>
      </c>
      <c r="B5" s="16" t="s">
        <v>2299</v>
      </c>
      <c r="C5" s="6"/>
      <c r="D5" s="2" t="s">
        <v>2300</v>
      </c>
      <c r="E5" s="2" t="s">
        <v>2301</v>
      </c>
      <c r="F5" s="326"/>
    </row>
    <row r="6" spans="1:7" s="227" customFormat="1" ht="9" customHeight="1">
      <c r="A6" s="10"/>
      <c r="B6" s="10"/>
      <c r="C6" s="6"/>
      <c r="D6" s="2"/>
      <c r="E6" s="2"/>
      <c r="F6" s="327"/>
    </row>
    <row r="7" spans="1:7" s="227" customFormat="1" ht="24.95" customHeight="1">
      <c r="A7" s="233" t="s">
        <v>2302</v>
      </c>
      <c r="B7" s="233" t="s">
        <v>2302</v>
      </c>
      <c r="C7" s="233" t="s">
        <v>2302</v>
      </c>
      <c r="D7" s="232">
        <v>1</v>
      </c>
      <c r="E7" s="232">
        <v>2</v>
      </c>
      <c r="F7" s="235"/>
    </row>
    <row r="8" spans="1:7" s="227" customFormat="1" ht="24.95" customHeight="1">
      <c r="A8" s="236"/>
      <c r="B8" s="237"/>
      <c r="C8" s="234" t="s">
        <v>2303</v>
      </c>
      <c r="D8" s="238">
        <v>98737</v>
      </c>
      <c r="E8" s="238">
        <v>98737</v>
      </c>
      <c r="F8" s="235"/>
      <c r="G8" s="239"/>
    </row>
    <row r="9" spans="1:7" s="227" customFormat="1" ht="24.95" customHeight="1">
      <c r="A9" s="236" t="s">
        <v>2304</v>
      </c>
      <c r="B9" s="237" t="s">
        <v>2305</v>
      </c>
      <c r="C9" s="240" t="s">
        <v>2306</v>
      </c>
      <c r="D9" s="238">
        <v>70309</v>
      </c>
      <c r="E9" s="238">
        <v>70309</v>
      </c>
      <c r="F9" s="235"/>
    </row>
    <row r="10" spans="1:7" s="227" customFormat="1" ht="24.95" customHeight="1">
      <c r="A10" s="236" t="s">
        <v>2304</v>
      </c>
      <c r="B10" s="237" t="s">
        <v>2307</v>
      </c>
      <c r="C10" s="240" t="s">
        <v>2308</v>
      </c>
      <c r="D10" s="238">
        <v>15455</v>
      </c>
      <c r="E10" s="238">
        <v>15455</v>
      </c>
      <c r="F10" s="241"/>
    </row>
    <row r="11" spans="1:7" s="227" customFormat="1" ht="24.95" customHeight="1">
      <c r="A11" s="236" t="s">
        <v>2304</v>
      </c>
      <c r="B11" s="237" t="s">
        <v>2309</v>
      </c>
      <c r="C11" s="240" t="s">
        <v>2310</v>
      </c>
      <c r="D11" s="238">
        <v>7332</v>
      </c>
      <c r="E11" s="238">
        <v>7332</v>
      </c>
      <c r="F11" s="235"/>
    </row>
    <row r="12" spans="1:7" ht="24.95" customHeight="1">
      <c r="A12" s="236" t="s">
        <v>2304</v>
      </c>
      <c r="B12" s="237" t="s">
        <v>2311</v>
      </c>
      <c r="C12" s="240" t="s">
        <v>2312</v>
      </c>
      <c r="D12" s="238"/>
      <c r="E12" s="238"/>
      <c r="F12" s="242"/>
    </row>
    <row r="13" spans="1:7" ht="24.95" customHeight="1">
      <c r="A13" s="236" t="s">
        <v>2313</v>
      </c>
      <c r="B13" s="237" t="s">
        <v>2305</v>
      </c>
      <c r="C13" s="240" t="s">
        <v>2314</v>
      </c>
      <c r="D13" s="238">
        <v>1062</v>
      </c>
      <c r="E13" s="238">
        <v>1062</v>
      </c>
      <c r="F13" s="242"/>
    </row>
    <row r="14" spans="1:7" ht="24.95" customHeight="1">
      <c r="A14" s="236" t="s">
        <v>2313</v>
      </c>
      <c r="B14" s="237" t="s">
        <v>2307</v>
      </c>
      <c r="C14" s="240" t="s">
        <v>2315</v>
      </c>
      <c r="D14" s="238">
        <v>30</v>
      </c>
      <c r="E14" s="238">
        <v>30</v>
      </c>
      <c r="F14" s="242"/>
    </row>
    <row r="15" spans="1:7" ht="24.95" customHeight="1">
      <c r="A15" s="236" t="s">
        <v>2313</v>
      </c>
      <c r="B15" s="237" t="s">
        <v>2309</v>
      </c>
      <c r="C15" s="240" t="s">
        <v>2316</v>
      </c>
      <c r="D15" s="238">
        <v>50</v>
      </c>
      <c r="E15" s="238">
        <v>50</v>
      </c>
      <c r="F15" s="242"/>
    </row>
    <row r="16" spans="1:7" ht="24.95" customHeight="1">
      <c r="A16" s="236" t="s">
        <v>2313</v>
      </c>
      <c r="B16" s="237" t="s">
        <v>2317</v>
      </c>
      <c r="C16" s="240" t="s">
        <v>2318</v>
      </c>
      <c r="D16" s="238"/>
      <c r="E16" s="238"/>
      <c r="F16" s="242"/>
    </row>
    <row r="17" spans="1:6" ht="24.95" customHeight="1">
      <c r="A17" s="236" t="s">
        <v>2313</v>
      </c>
      <c r="B17" s="237" t="s">
        <v>2319</v>
      </c>
      <c r="C17" s="240" t="s">
        <v>2320</v>
      </c>
      <c r="D17" s="238">
        <v>20</v>
      </c>
      <c r="E17" s="238">
        <v>20</v>
      </c>
      <c r="F17" s="242"/>
    </row>
    <row r="18" spans="1:6" ht="24.95" customHeight="1">
      <c r="A18" s="236" t="s">
        <v>2313</v>
      </c>
      <c r="B18" s="237" t="s">
        <v>2321</v>
      </c>
      <c r="C18" s="240" t="s">
        <v>2322</v>
      </c>
      <c r="D18" s="238">
        <v>1290</v>
      </c>
      <c r="E18" s="238">
        <v>1290</v>
      </c>
      <c r="F18" s="242"/>
    </row>
    <row r="19" spans="1:6" ht="24.95" customHeight="1">
      <c r="A19" s="236" t="s">
        <v>2313</v>
      </c>
      <c r="B19" s="237" t="s">
        <v>2323</v>
      </c>
      <c r="C19" s="240" t="s">
        <v>2324</v>
      </c>
      <c r="D19" s="238"/>
      <c r="E19" s="238"/>
      <c r="F19" s="242"/>
    </row>
    <row r="20" spans="1:6" ht="24.95" customHeight="1">
      <c r="A20" s="236" t="s">
        <v>2313</v>
      </c>
      <c r="B20" s="237" t="s">
        <v>2325</v>
      </c>
      <c r="C20" s="240" t="s">
        <v>2326</v>
      </c>
      <c r="D20" s="238">
        <v>894</v>
      </c>
      <c r="E20" s="238">
        <v>894</v>
      </c>
      <c r="F20" s="242"/>
    </row>
    <row r="21" spans="1:6" ht="24.95" customHeight="1">
      <c r="A21" s="236" t="s">
        <v>2313</v>
      </c>
      <c r="B21" s="237" t="s">
        <v>2327</v>
      </c>
      <c r="C21" s="240" t="s">
        <v>2328</v>
      </c>
      <c r="D21" s="238">
        <v>150</v>
      </c>
      <c r="E21" s="238">
        <v>150</v>
      </c>
      <c r="F21" s="242"/>
    </row>
    <row r="22" spans="1:6" ht="24.95" customHeight="1">
      <c r="A22" s="236" t="s">
        <v>2313</v>
      </c>
      <c r="B22" s="237" t="s">
        <v>2311</v>
      </c>
      <c r="C22" s="240" t="s">
        <v>2329</v>
      </c>
      <c r="D22" s="238">
        <v>80</v>
      </c>
      <c r="E22" s="238">
        <v>80</v>
      </c>
      <c r="F22" s="242"/>
    </row>
    <row r="23" spans="1:6" ht="24.95" customHeight="1">
      <c r="A23" s="236" t="s">
        <v>2330</v>
      </c>
      <c r="B23" s="237" t="s">
        <v>2305</v>
      </c>
      <c r="C23" s="240" t="s">
        <v>2331</v>
      </c>
      <c r="D23" s="238"/>
      <c r="E23" s="238"/>
      <c r="F23" s="242"/>
    </row>
    <row r="24" spans="1:6" ht="24.95" customHeight="1">
      <c r="A24" s="236" t="s">
        <v>2330</v>
      </c>
      <c r="B24" s="237" t="s">
        <v>2307</v>
      </c>
      <c r="C24" s="240" t="s">
        <v>2332</v>
      </c>
      <c r="D24" s="238"/>
      <c r="E24" s="238"/>
      <c r="F24" s="242"/>
    </row>
    <row r="25" spans="1:6" ht="24.95" customHeight="1">
      <c r="A25" s="236" t="s">
        <v>2330</v>
      </c>
      <c r="B25" s="237" t="s">
        <v>2319</v>
      </c>
      <c r="C25" s="240" t="s">
        <v>2333</v>
      </c>
      <c r="D25" s="238"/>
      <c r="E25" s="238"/>
      <c r="F25" s="241"/>
    </row>
    <row r="26" spans="1:6" ht="24.95" customHeight="1">
      <c r="A26" s="236" t="s">
        <v>2330</v>
      </c>
      <c r="B26" s="237" t="s">
        <v>2323</v>
      </c>
      <c r="C26" s="240" t="s">
        <v>2334</v>
      </c>
      <c r="D26" s="238">
        <v>2065</v>
      </c>
      <c r="E26" s="238">
        <v>2065</v>
      </c>
      <c r="F26" s="241"/>
    </row>
    <row r="27" spans="1:6" ht="24.95" customHeight="1">
      <c r="A27" s="236" t="s">
        <v>2330</v>
      </c>
      <c r="B27" s="237" t="s">
        <v>2311</v>
      </c>
      <c r="C27" s="240" t="s">
        <v>2335</v>
      </c>
      <c r="D27" s="238"/>
      <c r="E27" s="238"/>
      <c r="F27" s="241"/>
    </row>
    <row r="28" spans="1:6" ht="21" customHeight="1">
      <c r="A28" s="227"/>
      <c r="B28" s="227"/>
      <c r="C28" s="227"/>
      <c r="D28" s="243"/>
      <c r="E28" s="243"/>
    </row>
    <row r="30" spans="1:6" ht="14.25">
      <c r="A30" s="190"/>
      <c r="B30" s="190"/>
      <c r="C30" s="190"/>
      <c r="D30" s="190"/>
      <c r="E30" s="190"/>
    </row>
  </sheetData>
  <sheetProtection formatCells="0" formatColumns="0" formatRows="0"/>
  <mergeCells count="10">
    <mergeCell ref="A1:B1"/>
    <mergeCell ref="A2:F2"/>
    <mergeCell ref="A4:B4"/>
    <mergeCell ref="D4:E4"/>
    <mergeCell ref="A5:A6"/>
    <mergeCell ref="B5:B6"/>
    <mergeCell ref="C4:C6"/>
    <mergeCell ref="D5:D6"/>
    <mergeCell ref="E5:E6"/>
    <mergeCell ref="F4:F6"/>
  </mergeCells>
  <phoneticPr fontId="189" type="noConversion"/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showGridLines="0" showZeros="0" zoomScale="93" zoomScaleNormal="93" workbookViewId="0">
      <pane ySplit="5" topLeftCell="A6" activePane="bottomLeft" state="frozen"/>
      <selection pane="bottomLeft" activeCell="C11" sqref="C11"/>
    </sheetView>
  </sheetViews>
  <sheetFormatPr defaultColWidth="9" defaultRowHeight="14.25"/>
  <cols>
    <col min="1" max="1" width="48.5" style="216" customWidth="1"/>
    <col min="2" max="2" width="37.625" style="216" customWidth="1"/>
    <col min="3" max="3" width="9.375" style="216"/>
    <col min="4" max="16384" width="9" style="216"/>
  </cols>
  <sheetData>
    <row r="1" spans="1:3" ht="18" customHeight="1">
      <c r="A1" s="179" t="s">
        <v>2336</v>
      </c>
      <c r="B1" s="199"/>
    </row>
    <row r="2" spans="1:3" s="214" customFormat="1" ht="37.5" customHeight="1">
      <c r="A2" s="328" t="s">
        <v>2337</v>
      </c>
      <c r="B2" s="328"/>
    </row>
    <row r="3" spans="1:3" ht="6.75" customHeight="1">
      <c r="A3" s="214"/>
      <c r="B3" s="214"/>
    </row>
    <row r="4" spans="1:3" ht="18.75" customHeight="1">
      <c r="A4" s="217"/>
      <c r="B4" s="218" t="s">
        <v>2</v>
      </c>
    </row>
    <row r="5" spans="1:3" ht="24.95" customHeight="1">
      <c r="A5" s="161" t="s">
        <v>2338</v>
      </c>
      <c r="B5" s="201" t="s">
        <v>2339</v>
      </c>
    </row>
    <row r="6" spans="1:3" ht="24.95" customHeight="1">
      <c r="A6" s="202" t="s">
        <v>2340</v>
      </c>
      <c r="B6" s="203">
        <f>SUM(B7+B14+B32)</f>
        <v>211364</v>
      </c>
    </row>
    <row r="7" spans="1:3" ht="24.95" customHeight="1">
      <c r="A7" s="204" t="s">
        <v>2341</v>
      </c>
      <c r="B7" s="203">
        <v>8619</v>
      </c>
    </row>
    <row r="8" spans="1:3" ht="24.95" customHeight="1">
      <c r="A8" s="205" t="s">
        <v>2342</v>
      </c>
      <c r="B8" s="206">
        <v>319</v>
      </c>
      <c r="C8" s="219"/>
    </row>
    <row r="9" spans="1:3" ht="24.95" customHeight="1">
      <c r="A9" s="205" t="s">
        <v>2343</v>
      </c>
      <c r="B9" s="206">
        <v>377</v>
      </c>
      <c r="C9" s="219"/>
    </row>
    <row r="10" spans="1:3" ht="24.95" customHeight="1">
      <c r="A10" s="205" t="s">
        <v>2344</v>
      </c>
      <c r="B10" s="206">
        <v>2792</v>
      </c>
      <c r="C10" s="219"/>
    </row>
    <row r="11" spans="1:3" ht="24.95" customHeight="1">
      <c r="A11" s="205" t="s">
        <v>2345</v>
      </c>
      <c r="B11" s="206">
        <v>4832</v>
      </c>
      <c r="C11" s="219"/>
    </row>
    <row r="12" spans="1:3" ht="24.95" customHeight="1">
      <c r="A12" s="205" t="s">
        <v>2346</v>
      </c>
      <c r="B12" s="206">
        <v>259</v>
      </c>
      <c r="C12" s="219"/>
    </row>
    <row r="13" spans="1:3" ht="24.95" customHeight="1">
      <c r="A13" s="207" t="s">
        <v>2347</v>
      </c>
      <c r="B13" s="206">
        <v>40</v>
      </c>
      <c r="C13" s="219"/>
    </row>
    <row r="14" spans="1:3" ht="24.95" customHeight="1">
      <c r="A14" s="208" t="s">
        <v>2348</v>
      </c>
      <c r="B14" s="209">
        <f>SUM(B15:B31)</f>
        <v>196577</v>
      </c>
    </row>
    <row r="15" spans="1:3" ht="24.95" customHeight="1">
      <c r="A15" s="210" t="s">
        <v>2349</v>
      </c>
      <c r="B15" s="220">
        <v>118983</v>
      </c>
      <c r="C15" s="219"/>
    </row>
    <row r="16" spans="1:3" ht="24.95" customHeight="1">
      <c r="A16" s="221" t="s">
        <v>2350</v>
      </c>
      <c r="B16" s="220">
        <v>111</v>
      </c>
      <c r="C16" s="219"/>
    </row>
    <row r="17" spans="1:4" ht="24.95" customHeight="1">
      <c r="A17" s="221" t="s">
        <v>2351</v>
      </c>
      <c r="B17" s="220"/>
      <c r="C17" s="219"/>
    </row>
    <row r="18" spans="1:4" ht="24.95" customHeight="1">
      <c r="A18" s="221" t="s">
        <v>2352</v>
      </c>
      <c r="B18" s="220"/>
      <c r="D18" s="222"/>
    </row>
    <row r="19" spans="1:4" ht="24.95" customHeight="1">
      <c r="A19" s="210" t="s">
        <v>2353</v>
      </c>
      <c r="B19" s="220"/>
    </row>
    <row r="20" spans="1:4" ht="24.95" customHeight="1">
      <c r="A20" s="221" t="s">
        <v>2354</v>
      </c>
      <c r="B20" s="220"/>
      <c r="C20" s="219"/>
    </row>
    <row r="21" spans="1:4" ht="24.95" customHeight="1">
      <c r="A21" s="221" t="s">
        <v>2355</v>
      </c>
      <c r="B21" s="220">
        <v>1089</v>
      </c>
    </row>
    <row r="22" spans="1:4" ht="24.95" customHeight="1">
      <c r="A22" s="221" t="s">
        <v>2356</v>
      </c>
      <c r="B22" s="220"/>
      <c r="C22" s="219"/>
    </row>
    <row r="23" spans="1:4" ht="24.95" customHeight="1">
      <c r="A23" s="223" t="s">
        <v>2357</v>
      </c>
      <c r="B23" s="220">
        <v>968</v>
      </c>
      <c r="C23" s="219"/>
    </row>
    <row r="24" spans="1:4" ht="24.95" customHeight="1">
      <c r="A24" s="223" t="s">
        <v>2358</v>
      </c>
      <c r="B24" s="220">
        <v>34753</v>
      </c>
      <c r="C24" s="219"/>
    </row>
    <row r="25" spans="1:4" ht="24.95" customHeight="1">
      <c r="A25" s="223" t="s">
        <v>2359</v>
      </c>
      <c r="B25" s="220">
        <v>30222</v>
      </c>
      <c r="C25" s="219"/>
    </row>
    <row r="26" spans="1:4" ht="24.95" customHeight="1">
      <c r="A26" s="223" t="s">
        <v>2360</v>
      </c>
      <c r="B26" s="220">
        <v>3568</v>
      </c>
      <c r="C26" s="219"/>
    </row>
    <row r="27" spans="1:4" ht="24.95" customHeight="1">
      <c r="A27" s="224" t="s">
        <v>2361</v>
      </c>
      <c r="B27" s="220">
        <v>688</v>
      </c>
      <c r="C27" s="219"/>
    </row>
    <row r="28" spans="1:4" ht="24.95" customHeight="1">
      <c r="A28" s="224" t="s">
        <v>2362</v>
      </c>
      <c r="B28" s="220">
        <v>5269</v>
      </c>
      <c r="C28" s="219"/>
    </row>
    <row r="29" spans="1:4" ht="24.95" customHeight="1">
      <c r="A29" s="224" t="s">
        <v>2363</v>
      </c>
      <c r="B29" s="220">
        <v>66</v>
      </c>
      <c r="C29" s="219"/>
    </row>
    <row r="30" spans="1:4" ht="24.95" customHeight="1">
      <c r="A30" s="224" t="s">
        <v>2364</v>
      </c>
      <c r="B30" s="220"/>
      <c r="C30" s="219"/>
    </row>
    <row r="31" spans="1:4" ht="24.95" customHeight="1">
      <c r="A31" s="224" t="s">
        <v>2365</v>
      </c>
      <c r="B31" s="220">
        <v>860</v>
      </c>
      <c r="C31" s="219"/>
    </row>
    <row r="32" spans="1:4" ht="24.95" customHeight="1">
      <c r="A32" s="212" t="s">
        <v>2366</v>
      </c>
      <c r="B32" s="203">
        <v>6168</v>
      </c>
    </row>
    <row r="33" spans="1:2" ht="24.95" customHeight="1">
      <c r="A33" s="213" t="s">
        <v>2367</v>
      </c>
      <c r="B33" s="211">
        <v>122</v>
      </c>
    </row>
    <row r="34" spans="1:2" ht="24.95" customHeight="1">
      <c r="A34" s="213" t="s">
        <v>2368</v>
      </c>
      <c r="B34" s="211"/>
    </row>
    <row r="35" spans="1:2" ht="24.95" customHeight="1">
      <c r="A35" s="213" t="s">
        <v>2369</v>
      </c>
      <c r="B35" s="211">
        <v>253</v>
      </c>
    </row>
    <row r="36" spans="1:2" ht="24.95" customHeight="1">
      <c r="A36" s="213" t="s">
        <v>2370</v>
      </c>
      <c r="B36" s="211">
        <v>968</v>
      </c>
    </row>
    <row r="37" spans="1:2" s="215" customFormat="1" ht="24.95" customHeight="1">
      <c r="A37" s="213" t="s">
        <v>2371</v>
      </c>
      <c r="B37" s="225">
        <v>1130</v>
      </c>
    </row>
    <row r="38" spans="1:2" ht="24.95" customHeight="1">
      <c r="A38" s="213" t="s">
        <v>2372</v>
      </c>
      <c r="B38" s="211">
        <v>3695</v>
      </c>
    </row>
    <row r="39" spans="1:2" ht="24.95" customHeight="1">
      <c r="A39" s="213" t="s">
        <v>2373</v>
      </c>
      <c r="B39" s="211">
        <v>0</v>
      </c>
    </row>
  </sheetData>
  <mergeCells count="1">
    <mergeCell ref="A2:B2"/>
  </mergeCells>
  <phoneticPr fontId="189" type="noConversion"/>
  <printOptions horizontalCentered="1"/>
  <pageMargins left="0.47" right="0.47" top="0.59" bottom="0.47" header="0.31" footer="0.31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6"/>
  <sheetViews>
    <sheetView workbookViewId="0">
      <selection activeCell="C13" sqref="C13"/>
    </sheetView>
  </sheetViews>
  <sheetFormatPr defaultColWidth="9" defaultRowHeight="13.5"/>
  <cols>
    <col min="1" max="1" width="47.625" customWidth="1"/>
    <col min="2" max="2" width="32.625" customWidth="1"/>
    <col min="3" max="3" width="17.375" customWidth="1"/>
  </cols>
  <sheetData>
    <row r="1" spans="1:3" ht="18.75">
      <c r="A1" s="179" t="s">
        <v>2374</v>
      </c>
      <c r="B1" s="199"/>
    </row>
    <row r="2" spans="1:3" ht="30" customHeight="1">
      <c r="A2" s="328" t="s">
        <v>2375</v>
      </c>
      <c r="B2" s="328"/>
    </row>
    <row r="3" spans="1:3" ht="33" customHeight="1">
      <c r="B3" s="200" t="s">
        <v>2</v>
      </c>
    </row>
    <row r="4" spans="1:3" ht="21.95" customHeight="1">
      <c r="A4" s="161" t="s">
        <v>2338</v>
      </c>
      <c r="B4" s="201" t="s">
        <v>2376</v>
      </c>
    </row>
    <row r="5" spans="1:3" ht="21.95" customHeight="1">
      <c r="A5" s="202" t="s">
        <v>2340</v>
      </c>
      <c r="B5" s="203">
        <f>B6+B23+B40</f>
        <v>211364</v>
      </c>
    </row>
    <row r="6" spans="1:3" ht="21.95" customHeight="1">
      <c r="A6" s="204" t="s">
        <v>2341</v>
      </c>
      <c r="B6" s="203">
        <v>8619</v>
      </c>
      <c r="C6" s="45"/>
    </row>
    <row r="7" spans="1:3" ht="21.95" customHeight="1">
      <c r="A7" s="205" t="s">
        <v>2377</v>
      </c>
      <c r="B7" s="206">
        <v>8619</v>
      </c>
    </row>
    <row r="8" spans="1:3" ht="21.95" customHeight="1">
      <c r="A8" s="207" t="s">
        <v>2378</v>
      </c>
      <c r="B8" s="206">
        <v>0</v>
      </c>
    </row>
    <row r="9" spans="1:3" ht="21.95" customHeight="1">
      <c r="A9" s="207" t="s">
        <v>2379</v>
      </c>
      <c r="B9" s="206">
        <v>0</v>
      </c>
    </row>
    <row r="10" spans="1:3" ht="21.95" customHeight="1">
      <c r="A10" s="207" t="s">
        <v>2380</v>
      </c>
      <c r="B10" s="206">
        <v>0</v>
      </c>
    </row>
    <row r="11" spans="1:3" ht="21.95" customHeight="1">
      <c r="A11" s="207" t="s">
        <v>2381</v>
      </c>
      <c r="B11" s="206">
        <v>0</v>
      </c>
    </row>
    <row r="12" spans="1:3" ht="21.95" customHeight="1">
      <c r="A12" s="207" t="s">
        <v>2382</v>
      </c>
      <c r="B12" s="206">
        <v>0</v>
      </c>
    </row>
    <row r="13" spans="1:3" ht="21.95" customHeight="1">
      <c r="A13" s="207" t="s">
        <v>2383</v>
      </c>
      <c r="B13" s="206">
        <v>0</v>
      </c>
      <c r="C13" s="45"/>
    </row>
    <row r="14" spans="1:3" ht="21.95" customHeight="1">
      <c r="A14" s="207" t="s">
        <v>2384</v>
      </c>
      <c r="B14" s="206">
        <v>0</v>
      </c>
    </row>
    <row r="15" spans="1:3" ht="21.95" customHeight="1">
      <c r="A15" s="207" t="s">
        <v>2385</v>
      </c>
      <c r="B15" s="206">
        <v>0</v>
      </c>
    </row>
    <row r="16" spans="1:3" ht="21.95" customHeight="1">
      <c r="A16" s="207" t="s">
        <v>2386</v>
      </c>
      <c r="B16" s="206">
        <v>0</v>
      </c>
    </row>
    <row r="17" spans="1:2" ht="21.95" customHeight="1">
      <c r="A17" s="207" t="s">
        <v>2387</v>
      </c>
      <c r="B17" s="206">
        <v>0</v>
      </c>
    </row>
    <row r="18" spans="1:2" ht="21.95" customHeight="1">
      <c r="A18" s="207" t="s">
        <v>2388</v>
      </c>
      <c r="B18" s="206">
        <v>0</v>
      </c>
    </row>
    <row r="19" spans="1:2" ht="21.95" customHeight="1">
      <c r="A19" s="207" t="s">
        <v>2389</v>
      </c>
      <c r="B19" s="206">
        <v>0</v>
      </c>
    </row>
    <row r="20" spans="1:2" ht="21.95" customHeight="1">
      <c r="A20" s="207" t="s">
        <v>2390</v>
      </c>
      <c r="B20" s="206">
        <v>0</v>
      </c>
    </row>
    <row r="21" spans="1:2" ht="21.95" customHeight="1">
      <c r="A21" s="207" t="s">
        <v>2391</v>
      </c>
      <c r="B21" s="206">
        <v>0</v>
      </c>
    </row>
    <row r="22" spans="1:2" ht="21.95" customHeight="1">
      <c r="A22" s="207" t="s">
        <v>2392</v>
      </c>
      <c r="B22" s="206">
        <v>0</v>
      </c>
    </row>
    <row r="23" spans="1:2" ht="21.95" customHeight="1">
      <c r="A23" s="208" t="s">
        <v>2348</v>
      </c>
      <c r="B23" s="209">
        <v>196577</v>
      </c>
    </row>
    <row r="24" spans="1:2" ht="21.95" customHeight="1">
      <c r="A24" s="210" t="s">
        <v>2377</v>
      </c>
      <c r="B24" s="211">
        <v>196577</v>
      </c>
    </row>
    <row r="25" spans="1:2" ht="21.95" customHeight="1">
      <c r="A25" s="207" t="s">
        <v>2378</v>
      </c>
      <c r="B25" s="206">
        <v>0</v>
      </c>
    </row>
    <row r="26" spans="1:2" ht="21.95" customHeight="1">
      <c r="A26" s="207" t="s">
        <v>2379</v>
      </c>
      <c r="B26" s="206">
        <v>0</v>
      </c>
    </row>
    <row r="27" spans="1:2" ht="21.95" customHeight="1">
      <c r="A27" s="207" t="s">
        <v>2380</v>
      </c>
      <c r="B27" s="206">
        <v>0</v>
      </c>
    </row>
    <row r="28" spans="1:2" ht="21.95" customHeight="1">
      <c r="A28" s="207" t="s">
        <v>2381</v>
      </c>
      <c r="B28" s="206">
        <v>0</v>
      </c>
    </row>
    <row r="29" spans="1:2" ht="21.95" customHeight="1">
      <c r="A29" s="207" t="s">
        <v>2382</v>
      </c>
      <c r="B29" s="206">
        <v>0</v>
      </c>
    </row>
    <row r="30" spans="1:2" ht="21.95" customHeight="1">
      <c r="A30" s="207" t="s">
        <v>2383</v>
      </c>
      <c r="B30" s="206">
        <v>0</v>
      </c>
    </row>
    <row r="31" spans="1:2" ht="21.95" customHeight="1">
      <c r="A31" s="207" t="s">
        <v>2384</v>
      </c>
      <c r="B31" s="206">
        <v>0</v>
      </c>
    </row>
    <row r="32" spans="1:2" ht="21.95" customHeight="1">
      <c r="A32" s="207" t="s">
        <v>2385</v>
      </c>
      <c r="B32" s="206">
        <v>0</v>
      </c>
    </row>
    <row r="33" spans="1:2" ht="21.95" customHeight="1">
      <c r="A33" s="207" t="s">
        <v>2386</v>
      </c>
      <c r="B33" s="206">
        <v>0</v>
      </c>
    </row>
    <row r="34" spans="1:2" ht="21.95" customHeight="1">
      <c r="A34" s="207" t="s">
        <v>2387</v>
      </c>
      <c r="B34" s="206">
        <v>0</v>
      </c>
    </row>
    <row r="35" spans="1:2" ht="21.95" customHeight="1">
      <c r="A35" s="207" t="s">
        <v>2388</v>
      </c>
      <c r="B35" s="206">
        <v>0</v>
      </c>
    </row>
    <row r="36" spans="1:2" ht="21.95" customHeight="1">
      <c r="A36" s="207" t="s">
        <v>2389</v>
      </c>
      <c r="B36" s="206">
        <v>0</v>
      </c>
    </row>
    <row r="37" spans="1:2" ht="21.95" customHeight="1">
      <c r="A37" s="207" t="s">
        <v>2390</v>
      </c>
      <c r="B37" s="206">
        <v>0</v>
      </c>
    </row>
    <row r="38" spans="1:2" ht="21.95" customHeight="1">
      <c r="A38" s="207" t="s">
        <v>2391</v>
      </c>
      <c r="B38" s="206">
        <v>0</v>
      </c>
    </row>
    <row r="39" spans="1:2" ht="21.95" customHeight="1">
      <c r="A39" s="207" t="s">
        <v>2392</v>
      </c>
      <c r="B39" s="206">
        <v>0</v>
      </c>
    </row>
    <row r="40" spans="1:2" ht="21.95" customHeight="1">
      <c r="A40" s="212" t="s">
        <v>2366</v>
      </c>
      <c r="B40" s="203">
        <v>6168</v>
      </c>
    </row>
    <row r="41" spans="1:2" ht="21.95" customHeight="1">
      <c r="A41" s="213" t="s">
        <v>2377</v>
      </c>
      <c r="B41" s="211">
        <v>6168</v>
      </c>
    </row>
    <row r="42" spans="1:2" ht="21.95" customHeight="1">
      <c r="A42" s="207" t="s">
        <v>2378</v>
      </c>
      <c r="B42" s="206">
        <v>0</v>
      </c>
    </row>
    <row r="43" spans="1:2" ht="21.95" customHeight="1">
      <c r="A43" s="207" t="s">
        <v>2379</v>
      </c>
      <c r="B43" s="206">
        <v>0</v>
      </c>
    </row>
    <row r="44" spans="1:2" ht="21.95" customHeight="1">
      <c r="A44" s="207" t="s">
        <v>2380</v>
      </c>
      <c r="B44" s="206">
        <v>0</v>
      </c>
    </row>
    <row r="45" spans="1:2" ht="21.95" customHeight="1">
      <c r="A45" s="207" t="s">
        <v>2381</v>
      </c>
      <c r="B45" s="206">
        <v>0</v>
      </c>
    </row>
    <row r="46" spans="1:2" ht="21.95" customHeight="1">
      <c r="A46" s="207" t="s">
        <v>2382</v>
      </c>
      <c r="B46" s="206">
        <v>0</v>
      </c>
    </row>
    <row r="47" spans="1:2" ht="21.95" customHeight="1">
      <c r="A47" s="207" t="s">
        <v>2383</v>
      </c>
      <c r="B47" s="206">
        <v>0</v>
      </c>
    </row>
    <row r="48" spans="1:2" ht="21.95" customHeight="1">
      <c r="A48" s="207" t="s">
        <v>2384</v>
      </c>
      <c r="B48" s="206">
        <v>0</v>
      </c>
    </row>
    <row r="49" spans="1:2" ht="21.95" customHeight="1">
      <c r="A49" s="207" t="s">
        <v>2385</v>
      </c>
      <c r="B49" s="206">
        <v>0</v>
      </c>
    </row>
    <row r="50" spans="1:2" ht="21.95" customHeight="1">
      <c r="A50" s="207" t="s">
        <v>2386</v>
      </c>
      <c r="B50" s="206">
        <v>0</v>
      </c>
    </row>
    <row r="51" spans="1:2" ht="21.95" customHeight="1">
      <c r="A51" s="207" t="s">
        <v>2387</v>
      </c>
      <c r="B51" s="206">
        <v>0</v>
      </c>
    </row>
    <row r="52" spans="1:2" ht="21.95" customHeight="1">
      <c r="A52" s="207" t="s">
        <v>2388</v>
      </c>
      <c r="B52" s="206">
        <v>0</v>
      </c>
    </row>
    <row r="53" spans="1:2" ht="21.95" customHeight="1">
      <c r="A53" s="207" t="s">
        <v>2389</v>
      </c>
      <c r="B53" s="206">
        <v>0</v>
      </c>
    </row>
    <row r="54" spans="1:2" ht="21.95" customHeight="1">
      <c r="A54" s="207" t="s">
        <v>2390</v>
      </c>
      <c r="B54" s="206">
        <v>0</v>
      </c>
    </row>
    <row r="55" spans="1:2" ht="21.95" customHeight="1">
      <c r="A55" s="207" t="s">
        <v>2391</v>
      </c>
      <c r="B55" s="206">
        <v>0</v>
      </c>
    </row>
    <row r="56" spans="1:2" ht="21.95" customHeight="1">
      <c r="A56" s="207" t="s">
        <v>2392</v>
      </c>
      <c r="B56" s="206">
        <v>0</v>
      </c>
    </row>
  </sheetData>
  <mergeCells count="1">
    <mergeCell ref="A2:B2"/>
  </mergeCells>
  <phoneticPr fontId="18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workbookViewId="0">
      <selection activeCell="B5" sqref="B5"/>
    </sheetView>
  </sheetViews>
  <sheetFormatPr defaultColWidth="9" defaultRowHeight="14.25"/>
  <cols>
    <col min="1" max="1" width="21.75" style="190" customWidth="1"/>
    <col min="2" max="2" width="25.25" style="190" customWidth="1"/>
    <col min="3" max="3" width="23.625" style="190" customWidth="1"/>
    <col min="4" max="4" width="23" style="190" customWidth="1"/>
    <col min="5" max="5" width="25.875" style="190" customWidth="1"/>
    <col min="6" max="16384" width="9" style="190"/>
  </cols>
  <sheetData>
    <row r="1" spans="1:6" ht="25.5" customHeight="1">
      <c r="A1" s="191" t="s">
        <v>2393</v>
      </c>
    </row>
    <row r="2" spans="1:6" ht="28.5" customHeight="1">
      <c r="A2" s="329" t="s">
        <v>2394</v>
      </c>
      <c r="B2" s="329"/>
      <c r="C2" s="329"/>
      <c r="D2" s="329"/>
      <c r="E2" s="329"/>
    </row>
    <row r="3" spans="1:6" ht="28.5" customHeight="1">
      <c r="E3" s="197" t="s">
        <v>2</v>
      </c>
    </row>
    <row r="4" spans="1:6" ht="50.1" customHeight="1">
      <c r="A4" s="194" t="s">
        <v>20</v>
      </c>
      <c r="B4" s="194" t="s">
        <v>2395</v>
      </c>
      <c r="C4" s="194" t="s">
        <v>2396</v>
      </c>
      <c r="D4" s="194" t="s">
        <v>2397</v>
      </c>
      <c r="E4" s="194" t="s">
        <v>8</v>
      </c>
    </row>
    <row r="5" spans="1:6" ht="50.1" customHeight="1">
      <c r="A5" s="195" t="s">
        <v>2398</v>
      </c>
      <c r="B5" s="195">
        <v>120133</v>
      </c>
      <c r="C5" s="195">
        <v>4796</v>
      </c>
      <c r="D5" s="195">
        <v>119000</v>
      </c>
      <c r="E5" s="198"/>
      <c r="F5" s="196"/>
    </row>
  </sheetData>
  <mergeCells count="1">
    <mergeCell ref="A2:E2"/>
  </mergeCells>
  <phoneticPr fontId="189" type="noConversion"/>
  <pageMargins left="1.14173228346457" right="0.94488188976377996" top="0.59055118110236204" bottom="0.59055118110236204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workbookViewId="0">
      <selection activeCell="B6" sqref="B6"/>
    </sheetView>
  </sheetViews>
  <sheetFormatPr defaultColWidth="9" defaultRowHeight="14.25"/>
  <cols>
    <col min="1" max="1" width="23.25" style="190" customWidth="1"/>
    <col min="2" max="2" width="21.75" style="190" customWidth="1"/>
    <col min="3" max="3" width="22.5" style="190" customWidth="1"/>
    <col min="4" max="4" width="22.125" style="190" customWidth="1"/>
    <col min="5" max="5" width="25.875" style="190" customWidth="1"/>
    <col min="6" max="16384" width="9" style="190"/>
  </cols>
  <sheetData>
    <row r="1" spans="1:6" ht="28.5" customHeight="1">
      <c r="A1" s="191" t="s">
        <v>2399</v>
      </c>
      <c r="B1" s="192"/>
      <c r="C1" s="192"/>
      <c r="D1" s="192"/>
      <c r="E1" s="192"/>
    </row>
    <row r="2" spans="1:6" ht="28.5" customHeight="1">
      <c r="A2" s="329" t="s">
        <v>2400</v>
      </c>
      <c r="B2" s="329"/>
      <c r="C2" s="329"/>
      <c r="D2" s="329"/>
      <c r="E2" s="329"/>
    </row>
    <row r="3" spans="1:6" ht="28.5" customHeight="1">
      <c r="A3" s="192"/>
      <c r="B3" s="192"/>
      <c r="C3" s="192"/>
      <c r="D3" s="192"/>
      <c r="E3" s="193" t="s">
        <v>2</v>
      </c>
    </row>
    <row r="4" spans="1:6" ht="50.1" customHeight="1">
      <c r="A4" s="194" t="s">
        <v>20</v>
      </c>
      <c r="B4" s="194" t="s">
        <v>2401</v>
      </c>
      <c r="C4" s="194" t="s">
        <v>2402</v>
      </c>
      <c r="D4" s="194" t="s">
        <v>2403</v>
      </c>
      <c r="E4" s="194" t="s">
        <v>8</v>
      </c>
    </row>
    <row r="5" spans="1:6" ht="50.1" customHeight="1">
      <c r="A5" s="195" t="s">
        <v>2398</v>
      </c>
      <c r="B5" s="195">
        <v>459500</v>
      </c>
      <c r="C5" s="195">
        <v>70100</v>
      </c>
      <c r="D5" s="195">
        <v>458000</v>
      </c>
      <c r="E5" s="195"/>
      <c r="F5" s="196"/>
    </row>
    <row r="6" spans="1:6" ht="28.5" customHeight="1"/>
    <row r="7" spans="1:6" ht="28.5" customHeight="1"/>
  </sheetData>
  <mergeCells count="1">
    <mergeCell ref="A2:E2"/>
  </mergeCells>
  <phoneticPr fontId="189" type="noConversion"/>
  <pageMargins left="1.33858267716535" right="0.74803149606299202" top="0.59055118110236204" bottom="0.59055118110236204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workbookViewId="0">
      <selection activeCell="B7" sqref="B7"/>
    </sheetView>
  </sheetViews>
  <sheetFormatPr defaultColWidth="9" defaultRowHeight="13.5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spans="1:5" ht="24" customHeight="1">
      <c r="A1" s="179" t="s">
        <v>2404</v>
      </c>
    </row>
    <row r="2" spans="1:5" ht="22.5">
      <c r="A2" s="330" t="s">
        <v>2405</v>
      </c>
      <c r="B2" s="330"/>
      <c r="C2" s="330"/>
    </row>
    <row r="3" spans="1:5" ht="37.5" customHeight="1">
      <c r="B3" s="180"/>
      <c r="C3" s="181" t="s">
        <v>2</v>
      </c>
    </row>
    <row r="4" spans="1:5" ht="35.1" customHeight="1">
      <c r="A4" s="182" t="s">
        <v>2406</v>
      </c>
      <c r="B4" s="183" t="s">
        <v>2407</v>
      </c>
      <c r="C4" s="182" t="s">
        <v>2408</v>
      </c>
    </row>
    <row r="5" spans="1:5" ht="35.1" customHeight="1">
      <c r="A5" s="145" t="s">
        <v>2324</v>
      </c>
      <c r="B5" s="142">
        <v>0</v>
      </c>
      <c r="C5" s="184"/>
    </row>
    <row r="6" spans="1:5" ht="35.1" customHeight="1">
      <c r="A6" s="185" t="s">
        <v>2322</v>
      </c>
      <c r="B6" s="142">
        <v>1045</v>
      </c>
      <c r="C6" s="185"/>
      <c r="E6" s="45"/>
    </row>
    <row r="7" spans="1:5" ht="35.1" customHeight="1">
      <c r="A7" s="186" t="s">
        <v>2409</v>
      </c>
      <c r="B7" s="142">
        <f>SUM(B8:B9)</f>
        <v>943</v>
      </c>
      <c r="C7" s="185"/>
    </row>
    <row r="8" spans="1:5" ht="35.1" customHeight="1">
      <c r="A8" s="186" t="s">
        <v>2410</v>
      </c>
      <c r="B8" s="142">
        <v>845</v>
      </c>
      <c r="C8" s="185"/>
    </row>
    <row r="9" spans="1:5" ht="35.1" customHeight="1">
      <c r="A9" s="186" t="s">
        <v>2411</v>
      </c>
      <c r="B9" s="142">
        <v>98</v>
      </c>
      <c r="C9" s="185"/>
    </row>
    <row r="10" spans="1:5" ht="35.1" customHeight="1">
      <c r="A10" s="187" t="s">
        <v>2412</v>
      </c>
      <c r="B10" s="188">
        <v>1988</v>
      </c>
      <c r="C10" s="189"/>
    </row>
    <row r="11" spans="1:5" ht="107.25" customHeight="1">
      <c r="A11" s="331" t="s">
        <v>2413</v>
      </c>
      <c r="B11" s="331"/>
      <c r="C11" s="331"/>
    </row>
  </sheetData>
  <mergeCells count="2">
    <mergeCell ref="A2:C2"/>
    <mergeCell ref="A11:C11"/>
  </mergeCells>
  <phoneticPr fontId="189" type="noConversion"/>
  <pageMargins left="0.511811023622047" right="0.511811023622047" top="0.55118110236220497" bottom="0.55118110236220497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</vt:i4>
      </vt:variant>
    </vt:vector>
  </HeadingPairs>
  <TitlesOfParts>
    <vt:vector size="27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9.2024年县级三公经费预算表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  <vt:lpstr>'13.县本级基金收入表'!Print_Area</vt:lpstr>
      <vt:lpstr>'4.一般公共预算本级基本支出表'!Print_Area</vt:lpstr>
      <vt:lpstr>'5.税收返还和转移支付分项目'!Print_Area</vt:lpstr>
      <vt:lpstr>'4.一般公共预算本级基本支出表'!Print_Titles</vt:lpstr>
      <vt:lpstr>'5.税收返还和转移支付分项目'!Print_Titles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jlfwq</cp:lastModifiedBy>
  <cp:lastPrinted>2021-10-15T00:00:00Z</cp:lastPrinted>
  <dcterms:created xsi:type="dcterms:W3CDTF">2017-04-13T02:11:00Z</dcterms:created>
  <dcterms:modified xsi:type="dcterms:W3CDTF">2024-08-08T20:38:45Z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7F609672C80F4321BD3B574B6740B293</vt:lpwstr>
  </property>
  <property fmtid="{D5CDD505-2E9C-101B-9397-08002B2CF9AE}" pid="4" name="KSOReadingLayout">
    <vt:bool>false</vt:bool>
  </property>
</Properties>
</file>