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iyn\Desktop\2020年预算\县预算相关\预算公开\县级预算公开\"/>
    </mc:Choice>
  </mc:AlternateContent>
  <bookViews>
    <workbookView xWindow="0" yWindow="0" windowWidth="28800" windowHeight="11910" firstSheet="15" activeTab="17"/>
  </bookViews>
  <sheets>
    <sheet name="目录" sheetId="19" r:id="rId1"/>
    <sheet name="表一.一般公共预算收入表" sheetId="4" r:id="rId2"/>
    <sheet name="表二.一般公共预算支出表" sheetId="17" r:id="rId3"/>
    <sheet name="表三.一般公共预算本级支出表" sheetId="5" r:id="rId4"/>
    <sheet name="表四.政府性基金预算收支表" sheetId="20" r:id="rId5"/>
    <sheet name="表五.县本级政府性基金预算收支表" sheetId="6" r:id="rId6"/>
    <sheet name="表六.社保基金预算收支表" sheetId="7" r:id="rId7"/>
    <sheet name="表七.国有资本经营预算收支表" sheetId="8" r:id="rId8"/>
    <sheet name="表八.县本级国有资本经营预算收支表" sheetId="21" r:id="rId9"/>
    <sheet name="1.一般公共预算税收返还和转移支付表" sheetId="9" r:id="rId10"/>
    <sheet name="2.一般公共预算税收返还和转移支付表（分地区）" sheetId="10" r:id="rId11"/>
    <sheet name="3.政府性基金转移支付表" sheetId="11" r:id="rId12"/>
    <sheet name="4.2019年政府一般债务限额和余额情况表" sheetId="12" r:id="rId13"/>
    <sheet name="4.1 2020年政府一般债务限额和余额情况表 " sheetId="22" r:id="rId14"/>
    <sheet name="5.2019年政府专项债务限额和余额情况表" sheetId="13" r:id="rId15"/>
    <sheet name="5.1 2020年政府专项债务限额和余额情况表" sheetId="23" r:id="rId16"/>
    <sheet name="6.一般公共预算本级基本支出（功能分类）" sheetId="15" r:id="rId17"/>
    <sheet name="7.一般公共预算本级基本支出（经济分类）" sheetId="14" r:id="rId18"/>
    <sheet name="8.2020年三公经费" sheetId="16" r:id="rId19"/>
    <sheet name="9.2020年国有资本经营预算转移支付表" sheetId="18" r:id="rId20"/>
  </sheets>
  <definedNames>
    <definedName name="_xlnm._FilterDatabase" localSheetId="9" hidden="1">'1.一般公共预算税收返还和转移支付表'!$A$29:$B$36</definedName>
    <definedName name="_xlnm._FilterDatabase" localSheetId="16" hidden="1">'6.一般公共预算本级基本支出（功能分类）'!$A$5:$B$21</definedName>
    <definedName name="_xlnm._FilterDatabase" localSheetId="4" hidden="1">表四.政府性基金预算收支表!#REF!</definedName>
    <definedName name="_xlnm._FilterDatabase" localSheetId="5" hidden="1">表五.县本级政府性基金预算收支表!#REF!</definedName>
    <definedName name="_xlnm.Print_Titles" localSheetId="3">表三.一般公共预算本级支出表!$4:$4</definedName>
    <definedName name="_xlnm.Print_Titles" localSheetId="4">表四.政府性基金预算收支表!$1:$5</definedName>
    <definedName name="_xlnm.Print_Titles" localSheetId="5">表五.县本级政府性基金预算收支表!$1:$5</definedName>
  </definedNames>
  <calcPr calcId="152511"/>
</workbook>
</file>

<file path=xl/calcChain.xml><?xml version="1.0" encoding="utf-8"?>
<calcChain xmlns="http://schemas.openxmlformats.org/spreadsheetml/2006/main">
  <c r="B10" i="11" l="1"/>
  <c r="B11" i="11"/>
  <c r="B6" i="11"/>
  <c r="B7" i="11"/>
  <c r="B6" i="9"/>
  <c r="B35" i="9"/>
  <c r="B31" i="9"/>
  <c r="B30" i="9" s="1"/>
  <c r="B14" i="9"/>
  <c r="D6" i="8"/>
  <c r="B6" i="8"/>
  <c r="D7" i="7"/>
  <c r="B7" i="7"/>
  <c r="D6" i="7"/>
  <c r="B6" i="7"/>
  <c r="D64" i="6"/>
  <c r="B64" i="6"/>
  <c r="D63" i="6"/>
  <c r="B63" i="6"/>
  <c r="B73" i="6" s="1"/>
  <c r="B62" i="6"/>
  <c r="D47" i="6"/>
  <c r="D45" i="6"/>
  <c r="D34" i="6"/>
  <c r="D28" i="6"/>
  <c r="D17" i="6"/>
  <c r="D14" i="6"/>
  <c r="D10" i="6"/>
  <c r="D6" i="6"/>
  <c r="D62" i="6" s="1"/>
  <c r="D73" i="6" s="1"/>
  <c r="D64" i="20"/>
  <c r="D63" i="20" s="1"/>
  <c r="B64" i="20"/>
  <c r="B63" i="20" s="1"/>
  <c r="B62" i="20"/>
  <c r="D47" i="20"/>
  <c r="D45" i="20"/>
  <c r="D34" i="20"/>
  <c r="D28" i="20"/>
  <c r="D17" i="20"/>
  <c r="D14" i="20"/>
  <c r="D10" i="20"/>
  <c r="D6" i="20"/>
  <c r="D62" i="20" s="1"/>
  <c r="D73" i="20" s="1"/>
  <c r="B1277" i="5"/>
  <c r="B1276" i="5"/>
  <c r="C1275" i="5"/>
  <c r="B1275" i="5" s="1"/>
  <c r="B1274" i="5"/>
  <c r="D1273" i="5"/>
  <c r="B1272" i="5"/>
  <c r="D1271" i="5"/>
  <c r="C1271" i="5"/>
  <c r="B1270" i="5"/>
  <c r="B1269" i="5"/>
  <c r="B1268" i="5"/>
  <c r="B1267" i="5"/>
  <c r="D1266" i="5"/>
  <c r="C1266" i="5"/>
  <c r="D1265" i="5"/>
  <c r="B1264" i="5"/>
  <c r="C1263" i="5"/>
  <c r="B1263" i="5" s="1"/>
  <c r="B1262" i="5"/>
  <c r="B1261" i="5"/>
  <c r="B1260" i="5"/>
  <c r="B1259" i="5"/>
  <c r="B1258" i="5"/>
  <c r="D1257" i="5"/>
  <c r="C1257" i="5"/>
  <c r="B1257" i="5"/>
  <c r="B1256" i="5"/>
  <c r="B1255" i="5"/>
  <c r="B1254" i="5"/>
  <c r="D1253" i="5"/>
  <c r="C1253" i="5"/>
  <c r="B1253" i="5" s="1"/>
  <c r="B1252" i="5"/>
  <c r="B1251" i="5"/>
  <c r="B1250" i="5"/>
  <c r="B1249" i="5"/>
  <c r="B1248" i="5"/>
  <c r="B1247" i="5"/>
  <c r="B1246" i="5"/>
  <c r="B1245" i="5"/>
  <c r="B1244" i="5"/>
  <c r="B1243" i="5"/>
  <c r="B1242" i="5"/>
  <c r="B1241" i="5"/>
  <c r="D1240" i="5"/>
  <c r="C1240" i="5"/>
  <c r="B1240" i="5" s="1"/>
  <c r="B1239" i="5"/>
  <c r="B1238" i="5"/>
  <c r="B1237" i="5"/>
  <c r="B1236" i="5"/>
  <c r="B1235" i="5"/>
  <c r="B1234" i="5"/>
  <c r="B1233" i="5"/>
  <c r="D1232" i="5"/>
  <c r="C1232" i="5"/>
  <c r="B1232" i="5"/>
  <c r="B1231" i="5"/>
  <c r="B1230" i="5"/>
  <c r="B1229" i="5"/>
  <c r="B1228" i="5"/>
  <c r="B1227" i="5"/>
  <c r="D1226" i="5"/>
  <c r="C1226" i="5"/>
  <c r="B1225" i="5"/>
  <c r="B1224" i="5"/>
  <c r="B1223" i="5"/>
  <c r="B1222" i="5"/>
  <c r="B1221" i="5"/>
  <c r="D1220" i="5"/>
  <c r="C1220" i="5"/>
  <c r="B1220" i="5"/>
  <c r="B1219" i="5"/>
  <c r="B1218" i="5"/>
  <c r="B1217" i="5"/>
  <c r="B1216" i="5"/>
  <c r="B1215" i="5"/>
  <c r="B1214" i="5"/>
  <c r="B1213" i="5"/>
  <c r="B1212" i="5"/>
  <c r="B1211" i="5"/>
  <c r="B1210" i="5"/>
  <c r="B1209" i="5"/>
  <c r="D1208" i="5"/>
  <c r="D1207" i="5" s="1"/>
  <c r="C1208" i="5"/>
  <c r="B1208" i="5" s="1"/>
  <c r="B1206" i="5"/>
  <c r="B1205" i="5"/>
  <c r="B1204" i="5"/>
  <c r="B1203" i="5"/>
  <c r="B1202" i="5"/>
  <c r="B1201" i="5"/>
  <c r="B1200" i="5"/>
  <c r="B1199" i="5"/>
  <c r="B1198" i="5"/>
  <c r="B1197" i="5"/>
  <c r="B1196" i="5"/>
  <c r="D1195" i="5"/>
  <c r="B1195" i="5" s="1"/>
  <c r="C1195" i="5"/>
  <c r="B1194" i="5"/>
  <c r="B1193" i="5"/>
  <c r="B1192" i="5"/>
  <c r="B1191" i="5"/>
  <c r="B1190" i="5"/>
  <c r="D1189" i="5"/>
  <c r="C1189" i="5"/>
  <c r="B1188" i="5"/>
  <c r="B1187" i="5"/>
  <c r="B1186" i="5"/>
  <c r="B1185" i="5"/>
  <c r="D1184" i="5"/>
  <c r="C1184" i="5"/>
  <c r="B1183" i="5"/>
  <c r="B1182" i="5"/>
  <c r="B1181" i="5"/>
  <c r="B1180" i="5"/>
  <c r="B1179" i="5"/>
  <c r="B1178" i="5"/>
  <c r="B1177" i="5"/>
  <c r="B1176" i="5"/>
  <c r="B1175" i="5"/>
  <c r="B1174" i="5"/>
  <c r="B1173" i="5"/>
  <c r="B1172" i="5"/>
  <c r="B1171" i="5"/>
  <c r="D1170" i="5"/>
  <c r="C1170" i="5"/>
  <c r="B1170" i="5"/>
  <c r="C1169" i="5"/>
  <c r="C1168" i="5"/>
  <c r="B1168" i="5"/>
  <c r="B1167" i="5"/>
  <c r="B1166" i="5"/>
  <c r="B1165" i="5"/>
  <c r="B1164" i="5"/>
  <c r="B1163" i="5"/>
  <c r="B1162" i="5"/>
  <c r="B1161" i="5"/>
  <c r="B1160" i="5"/>
  <c r="B1159" i="5"/>
  <c r="B1158" i="5"/>
  <c r="B1157" i="5"/>
  <c r="B1156" i="5"/>
  <c r="D1155" i="5"/>
  <c r="D1154" i="5" s="1"/>
  <c r="B1153" i="5"/>
  <c r="B1152" i="5"/>
  <c r="B1151" i="5"/>
  <c r="D1150" i="5"/>
  <c r="B1150" i="5" s="1"/>
  <c r="C1150" i="5"/>
  <c r="B1149" i="5"/>
  <c r="B1148" i="5"/>
  <c r="C1147" i="5"/>
  <c r="B1147" i="5"/>
  <c r="D1146" i="5"/>
  <c r="C1146" i="5"/>
  <c r="B1146" i="5" s="1"/>
  <c r="B1145" i="5"/>
  <c r="B1144" i="5"/>
  <c r="B1143" i="5"/>
  <c r="B1142" i="5"/>
  <c r="B1141" i="5"/>
  <c r="B1140" i="5"/>
  <c r="B1139" i="5"/>
  <c r="B1138" i="5"/>
  <c r="B1137" i="5"/>
  <c r="B1136" i="5"/>
  <c r="D1135" i="5"/>
  <c r="C1135" i="5"/>
  <c r="B1133" i="5"/>
  <c r="B1132" i="5"/>
  <c r="B1131" i="5"/>
  <c r="B1130" i="5"/>
  <c r="B1129" i="5"/>
  <c r="B1128" i="5"/>
  <c r="B1127" i="5"/>
  <c r="B1126" i="5"/>
  <c r="B1125" i="5"/>
  <c r="B1124" i="5"/>
  <c r="B1123" i="5"/>
  <c r="B1122" i="5"/>
  <c r="B1121" i="5"/>
  <c r="B1120" i="5"/>
  <c r="B1119" i="5"/>
  <c r="D1118" i="5"/>
  <c r="C1118" i="5"/>
  <c r="B1118" i="5"/>
  <c r="B1117" i="5"/>
  <c r="B1116" i="5"/>
  <c r="B1115" i="5"/>
  <c r="B1114" i="5"/>
  <c r="B1113" i="5"/>
  <c r="B1112" i="5"/>
  <c r="B1111" i="5"/>
  <c r="B1110" i="5"/>
  <c r="B1109" i="5"/>
  <c r="B1108" i="5"/>
  <c r="B1107" i="5"/>
  <c r="B1106" i="5"/>
  <c r="B1105" i="5"/>
  <c r="B1104" i="5"/>
  <c r="B1103" i="5"/>
  <c r="B1102" i="5"/>
  <c r="B1101" i="5"/>
  <c r="B1100" i="5"/>
  <c r="B1099" i="5"/>
  <c r="B1098" i="5"/>
  <c r="B1097" i="5"/>
  <c r="B1096" i="5"/>
  <c r="B1095" i="5"/>
  <c r="B1094" i="5"/>
  <c r="B1093" i="5"/>
  <c r="B1092" i="5"/>
  <c r="D1091" i="5"/>
  <c r="D1090" i="5" s="1"/>
  <c r="B1090" i="5" s="1"/>
  <c r="C1091" i="5"/>
  <c r="C1090" i="5" s="1"/>
  <c r="B1091" i="5"/>
  <c r="B1089" i="5"/>
  <c r="B1088" i="5"/>
  <c r="B1087" i="5"/>
  <c r="B1086" i="5"/>
  <c r="B1085" i="5"/>
  <c r="B1084" i="5"/>
  <c r="B1083" i="5"/>
  <c r="B1082" i="5"/>
  <c r="B1081" i="5"/>
  <c r="D1080" i="5"/>
  <c r="C1080" i="5"/>
  <c r="B1080" i="5" s="1"/>
  <c r="B1079" i="5"/>
  <c r="B1078" i="5"/>
  <c r="B1077" i="5"/>
  <c r="B1076" i="5"/>
  <c r="B1075" i="5"/>
  <c r="B1074" i="5"/>
  <c r="D1073" i="5"/>
  <c r="C1073" i="5"/>
  <c r="B1072" i="5"/>
  <c r="B1071" i="5"/>
  <c r="B1070" i="5"/>
  <c r="B1069" i="5"/>
  <c r="B1068" i="5"/>
  <c r="B1067" i="5"/>
  <c r="D1066" i="5"/>
  <c r="D1065" i="5" s="1"/>
  <c r="C1066" i="5"/>
  <c r="B1066" i="5" s="1"/>
  <c r="B1064" i="5"/>
  <c r="B1063" i="5"/>
  <c r="D1062" i="5"/>
  <c r="C1062" i="5"/>
  <c r="B1062" i="5" s="1"/>
  <c r="B1061" i="5"/>
  <c r="B1060" i="5"/>
  <c r="B1059" i="5"/>
  <c r="B1058" i="5"/>
  <c r="B1057" i="5"/>
  <c r="D1056" i="5"/>
  <c r="B1056" i="5" s="1"/>
  <c r="C1056" i="5"/>
  <c r="B1055" i="5"/>
  <c r="B1054" i="5"/>
  <c r="B1053" i="5"/>
  <c r="B1052" i="5"/>
  <c r="B1051" i="5"/>
  <c r="B1050" i="5"/>
  <c r="B1049" i="5"/>
  <c r="B1048" i="5"/>
  <c r="B1047" i="5"/>
  <c r="D1046" i="5"/>
  <c r="C1046" i="5"/>
  <c r="C1045" i="5"/>
  <c r="B1044" i="5"/>
  <c r="B1043" i="5"/>
  <c r="B1042" i="5"/>
  <c r="B1041" i="5"/>
  <c r="B1040" i="5"/>
  <c r="D1039" i="5"/>
  <c r="B1039" i="5" s="1"/>
  <c r="C1039" i="5"/>
  <c r="B1038" i="5"/>
  <c r="B1037" i="5"/>
  <c r="B1036" i="5"/>
  <c r="B1035" i="5"/>
  <c r="B1034" i="5"/>
  <c r="B1033" i="5"/>
  <c r="D1032" i="5"/>
  <c r="C1032" i="5"/>
  <c r="B1032" i="5"/>
  <c r="B1031" i="5"/>
  <c r="B1030" i="5"/>
  <c r="B1029" i="5"/>
  <c r="B1028" i="5"/>
  <c r="B1027" i="5"/>
  <c r="B1026" i="5"/>
  <c r="D1025" i="5"/>
  <c r="C1025" i="5"/>
  <c r="B1025" i="5"/>
  <c r="B1024" i="5"/>
  <c r="B1023" i="5"/>
  <c r="B1022" i="5"/>
  <c r="B1021" i="5"/>
  <c r="B1020" i="5"/>
  <c r="B1019" i="5"/>
  <c r="B1018" i="5"/>
  <c r="B1017" i="5"/>
  <c r="B1016" i="5"/>
  <c r="B1015" i="5"/>
  <c r="B1014" i="5"/>
  <c r="B1013" i="5"/>
  <c r="B1012" i="5"/>
  <c r="D1011" i="5"/>
  <c r="C1011" i="5"/>
  <c r="B1011" i="5" s="1"/>
  <c r="B1010" i="5"/>
  <c r="B1009" i="5"/>
  <c r="B1008" i="5"/>
  <c r="B1007" i="5"/>
  <c r="D1006" i="5"/>
  <c r="C1006" i="5"/>
  <c r="B1005" i="5"/>
  <c r="B1004" i="5"/>
  <c r="B1003" i="5"/>
  <c r="B1002" i="5"/>
  <c r="B1001" i="5"/>
  <c r="B1000" i="5"/>
  <c r="B999" i="5"/>
  <c r="B998" i="5"/>
  <c r="B997" i="5"/>
  <c r="B996" i="5"/>
  <c r="B995" i="5"/>
  <c r="B994" i="5"/>
  <c r="B993" i="5"/>
  <c r="B992" i="5"/>
  <c r="B991" i="5"/>
  <c r="D990" i="5"/>
  <c r="C990" i="5"/>
  <c r="B990" i="5"/>
  <c r="B989" i="5"/>
  <c r="B988" i="5"/>
  <c r="B987" i="5"/>
  <c r="B986" i="5"/>
  <c r="B985" i="5"/>
  <c r="B984" i="5"/>
  <c r="B983" i="5"/>
  <c r="B982" i="5"/>
  <c r="B981" i="5"/>
  <c r="D980" i="5"/>
  <c r="C980" i="5"/>
  <c r="C979" i="5"/>
  <c r="B978" i="5"/>
  <c r="B977" i="5"/>
  <c r="D976" i="5"/>
  <c r="C976" i="5"/>
  <c r="B976" i="5" s="1"/>
  <c r="B975" i="5"/>
  <c r="B974" i="5"/>
  <c r="B973" i="5"/>
  <c r="B972" i="5"/>
  <c r="D971" i="5"/>
  <c r="C971" i="5"/>
  <c r="B970" i="5"/>
  <c r="B969" i="5"/>
  <c r="B968" i="5"/>
  <c r="B967" i="5"/>
  <c r="B966" i="5"/>
  <c r="B965" i="5"/>
  <c r="D964" i="5"/>
  <c r="C964" i="5"/>
  <c r="B963" i="5"/>
  <c r="B962" i="5"/>
  <c r="B961" i="5"/>
  <c r="B960" i="5"/>
  <c r="D959" i="5"/>
  <c r="C959" i="5"/>
  <c r="B959" i="5" s="1"/>
  <c r="B958" i="5"/>
  <c r="B957" i="5"/>
  <c r="B956" i="5"/>
  <c r="B955" i="5"/>
  <c r="B954" i="5"/>
  <c r="B953" i="5"/>
  <c r="B952" i="5"/>
  <c r="B951" i="5"/>
  <c r="B950" i="5"/>
  <c r="D949" i="5"/>
  <c r="C949" i="5"/>
  <c r="B949" i="5"/>
  <c r="B948" i="5"/>
  <c r="B947" i="5"/>
  <c r="B946" i="5"/>
  <c r="B945" i="5"/>
  <c r="B944" i="5"/>
  <c r="B943" i="5"/>
  <c r="B942" i="5"/>
  <c r="B941" i="5"/>
  <c r="B940" i="5"/>
  <c r="D939" i="5"/>
  <c r="C939" i="5"/>
  <c r="B939" i="5" s="1"/>
  <c r="C938" i="5"/>
  <c r="B937" i="5"/>
  <c r="B936" i="5"/>
  <c r="B935" i="5"/>
  <c r="B934" i="5"/>
  <c r="B933" i="5"/>
  <c r="B932" i="5"/>
  <c r="B931" i="5"/>
  <c r="B930" i="5"/>
  <c r="B929" i="5"/>
  <c r="B928" i="5"/>
  <c r="B927" i="5"/>
  <c r="B926" i="5"/>
  <c r="B925" i="5"/>
  <c r="B924" i="5"/>
  <c r="B923" i="5"/>
  <c r="B922" i="5"/>
  <c r="B921" i="5"/>
  <c r="B920" i="5"/>
  <c r="B919" i="5"/>
  <c r="B918" i="5"/>
  <c r="B917" i="5"/>
  <c r="D916" i="5"/>
  <c r="B914" i="5"/>
  <c r="B913" i="5"/>
  <c r="D912" i="5"/>
  <c r="B912" i="5" s="1"/>
  <c r="C912" i="5"/>
  <c r="B911" i="5"/>
  <c r="B910" i="5"/>
  <c r="D909" i="5"/>
  <c r="C909" i="5"/>
  <c r="B909" i="5"/>
  <c r="B908" i="5"/>
  <c r="B907" i="5"/>
  <c r="B906" i="5"/>
  <c r="C905" i="5"/>
  <c r="B905" i="5" s="1"/>
  <c r="B904" i="5"/>
  <c r="B903" i="5"/>
  <c r="D902" i="5"/>
  <c r="C901" i="5"/>
  <c r="B901" i="5" s="1"/>
  <c r="B900" i="5"/>
  <c r="B899" i="5"/>
  <c r="C898" i="5"/>
  <c r="B898" i="5" s="1"/>
  <c r="B897" i="5"/>
  <c r="B896" i="5"/>
  <c r="D895" i="5"/>
  <c r="D894" i="5"/>
  <c r="D884" i="5" s="1"/>
  <c r="C894" i="5"/>
  <c r="B893" i="5"/>
  <c r="B892" i="5"/>
  <c r="B891" i="5"/>
  <c r="B890" i="5"/>
  <c r="B889" i="5"/>
  <c r="B888" i="5"/>
  <c r="B887" i="5"/>
  <c r="B886" i="5"/>
  <c r="B885" i="5"/>
  <c r="C884" i="5"/>
  <c r="C883" i="5"/>
  <c r="B883" i="5"/>
  <c r="B882" i="5"/>
  <c r="B881" i="5"/>
  <c r="B880" i="5"/>
  <c r="B879" i="5"/>
  <c r="B878" i="5"/>
  <c r="B877" i="5"/>
  <c r="B876" i="5"/>
  <c r="B875" i="5"/>
  <c r="B874" i="5"/>
  <c r="B873" i="5"/>
  <c r="B872" i="5"/>
  <c r="B871" i="5"/>
  <c r="B870" i="5"/>
  <c r="B869" i="5"/>
  <c r="B868" i="5"/>
  <c r="B867" i="5"/>
  <c r="B866" i="5"/>
  <c r="B865" i="5"/>
  <c r="B864" i="5"/>
  <c r="B863" i="5"/>
  <c r="B862" i="5"/>
  <c r="B861" i="5"/>
  <c r="B860" i="5"/>
  <c r="B859" i="5"/>
  <c r="B858" i="5"/>
  <c r="B857" i="5"/>
  <c r="D856" i="5"/>
  <c r="C856" i="5"/>
  <c r="C855" i="5"/>
  <c r="B855" i="5"/>
  <c r="B854" i="5"/>
  <c r="B853" i="5"/>
  <c r="B852" i="5"/>
  <c r="B851" i="5"/>
  <c r="B850" i="5"/>
  <c r="B849" i="5"/>
  <c r="B848" i="5"/>
  <c r="B847" i="5"/>
  <c r="B846" i="5"/>
  <c r="B845" i="5"/>
  <c r="B844" i="5"/>
  <c r="B843" i="5"/>
  <c r="B842" i="5"/>
  <c r="B841" i="5"/>
  <c r="B840" i="5"/>
  <c r="B839" i="5"/>
  <c r="B838" i="5"/>
  <c r="B837" i="5"/>
  <c r="B836" i="5"/>
  <c r="C835" i="5"/>
  <c r="B834" i="5"/>
  <c r="B833" i="5"/>
  <c r="B832" i="5"/>
  <c r="D831" i="5"/>
  <c r="C830" i="5"/>
  <c r="B830" i="5" s="1"/>
  <c r="B829" i="5"/>
  <c r="B828" i="5"/>
  <c r="B827" i="5"/>
  <c r="B826" i="5"/>
  <c r="B825" i="5"/>
  <c r="B824" i="5"/>
  <c r="B823" i="5"/>
  <c r="B822" i="5"/>
  <c r="B821" i="5"/>
  <c r="B820" i="5"/>
  <c r="B819" i="5"/>
  <c r="B818" i="5"/>
  <c r="B817" i="5"/>
  <c r="B816" i="5"/>
  <c r="B815" i="5"/>
  <c r="B814" i="5"/>
  <c r="B813" i="5"/>
  <c r="B812" i="5"/>
  <c r="B811" i="5"/>
  <c r="B810" i="5"/>
  <c r="C809" i="5"/>
  <c r="B809" i="5" s="1"/>
  <c r="B808" i="5"/>
  <c r="B807" i="5"/>
  <c r="C806" i="5"/>
  <c r="B806" i="5" s="1"/>
  <c r="D805" i="5"/>
  <c r="C803" i="5"/>
  <c r="B803" i="5"/>
  <c r="B802" i="5"/>
  <c r="B801" i="5"/>
  <c r="C800" i="5"/>
  <c r="B799" i="5"/>
  <c r="D798" i="5"/>
  <c r="B797" i="5"/>
  <c r="B796" i="5"/>
  <c r="B795" i="5"/>
  <c r="B794" i="5"/>
  <c r="B793" i="5"/>
  <c r="B792" i="5"/>
  <c r="B791" i="5"/>
  <c r="B790" i="5"/>
  <c r="B789" i="5"/>
  <c r="B788" i="5"/>
  <c r="C787" i="5"/>
  <c r="B787" i="5" s="1"/>
  <c r="D786" i="5"/>
  <c r="D785" i="5"/>
  <c r="C784" i="5"/>
  <c r="B784" i="5"/>
  <c r="B783" i="5"/>
  <c r="B782" i="5"/>
  <c r="B781" i="5"/>
  <c r="B780" i="5"/>
  <c r="B779" i="5"/>
  <c r="B778" i="5"/>
  <c r="B777" i="5"/>
  <c r="B776" i="5"/>
  <c r="B775" i="5"/>
  <c r="B774" i="5"/>
  <c r="B773" i="5"/>
  <c r="B772" i="5"/>
  <c r="B771" i="5"/>
  <c r="B770" i="5"/>
  <c r="D769" i="5"/>
  <c r="C769" i="5"/>
  <c r="B769" i="5"/>
  <c r="B768" i="5"/>
  <c r="B767" i="5"/>
  <c r="B766" i="5"/>
  <c r="B765" i="5"/>
  <c r="B764" i="5"/>
  <c r="B763" i="5"/>
  <c r="B762" i="5"/>
  <c r="D761" i="5"/>
  <c r="C761" i="5"/>
  <c r="B760" i="5"/>
  <c r="B759" i="5"/>
  <c r="B758" i="5"/>
  <c r="B757" i="5"/>
  <c r="D756" i="5"/>
  <c r="C756" i="5"/>
  <c r="B755" i="5"/>
  <c r="B754" i="5"/>
  <c r="D753" i="5"/>
  <c r="C753" i="5"/>
  <c r="B752" i="5"/>
  <c r="B751" i="5"/>
  <c r="B750" i="5"/>
  <c r="B749" i="5"/>
  <c r="B748" i="5"/>
  <c r="D747" i="5"/>
  <c r="B747" i="5" s="1"/>
  <c r="C747" i="5"/>
  <c r="B746" i="5"/>
  <c r="B745" i="5"/>
  <c r="B744" i="5"/>
  <c r="B743" i="5"/>
  <c r="B742" i="5"/>
  <c r="B741" i="5"/>
  <c r="D740" i="5"/>
  <c r="C740" i="5"/>
  <c r="B740" i="5"/>
  <c r="B739" i="5"/>
  <c r="B738" i="5"/>
  <c r="B737" i="5"/>
  <c r="B736" i="5"/>
  <c r="D735" i="5"/>
  <c r="B735" i="5" s="1"/>
  <c r="C735" i="5"/>
  <c r="B734" i="5"/>
  <c r="B733" i="5"/>
  <c r="B732" i="5"/>
  <c r="B731" i="5"/>
  <c r="B730" i="5"/>
  <c r="B729" i="5"/>
  <c r="B728" i="5"/>
  <c r="D727" i="5"/>
  <c r="C727" i="5"/>
  <c r="B726" i="5"/>
  <c r="B725" i="5"/>
  <c r="B724" i="5"/>
  <c r="D723" i="5"/>
  <c r="C723" i="5"/>
  <c r="B722" i="5"/>
  <c r="B721" i="5"/>
  <c r="B720" i="5"/>
  <c r="B719" i="5"/>
  <c r="B718" i="5"/>
  <c r="B717" i="5"/>
  <c r="B716" i="5"/>
  <c r="B715" i="5"/>
  <c r="B714" i="5"/>
  <c r="D713" i="5"/>
  <c r="C713" i="5"/>
  <c r="C712" i="5" s="1"/>
  <c r="B711" i="5"/>
  <c r="D710" i="5"/>
  <c r="B710" i="5" s="1"/>
  <c r="C710" i="5"/>
  <c r="C709" i="5"/>
  <c r="C708" i="5" s="1"/>
  <c r="B708" i="5" s="1"/>
  <c r="D708" i="5"/>
  <c r="C707" i="5"/>
  <c r="B706" i="5"/>
  <c r="B705" i="5"/>
  <c r="B704" i="5"/>
  <c r="B703" i="5"/>
  <c r="B702" i="5"/>
  <c r="B701" i="5"/>
  <c r="B700" i="5"/>
  <c r="D699" i="5"/>
  <c r="B698" i="5"/>
  <c r="C697" i="5"/>
  <c r="B697" i="5" s="1"/>
  <c r="D696" i="5"/>
  <c r="C696" i="5"/>
  <c r="B696" i="5" s="1"/>
  <c r="C695" i="5"/>
  <c r="B695" i="5"/>
  <c r="B694" i="5"/>
  <c r="B693" i="5"/>
  <c r="D692" i="5"/>
  <c r="C692" i="5"/>
  <c r="B692" i="5"/>
  <c r="B691" i="5"/>
  <c r="B690" i="5"/>
  <c r="B689" i="5"/>
  <c r="D688" i="5"/>
  <c r="C688" i="5"/>
  <c r="B687" i="5"/>
  <c r="B686" i="5"/>
  <c r="B685" i="5"/>
  <c r="C684" i="5"/>
  <c r="B684" i="5" s="1"/>
  <c r="D683" i="5"/>
  <c r="C683" i="5"/>
  <c r="B683" i="5"/>
  <c r="B682" i="5"/>
  <c r="B681" i="5"/>
  <c r="C680" i="5"/>
  <c r="D679" i="5"/>
  <c r="B678" i="5"/>
  <c r="B677" i="5"/>
  <c r="D676" i="5"/>
  <c r="C676" i="5"/>
  <c r="C675" i="5"/>
  <c r="B675" i="5" s="1"/>
  <c r="B674" i="5"/>
  <c r="B673" i="5"/>
  <c r="C672" i="5"/>
  <c r="B672" i="5" s="1"/>
  <c r="B671" i="5"/>
  <c r="B670" i="5"/>
  <c r="B669" i="5"/>
  <c r="B668" i="5"/>
  <c r="B667" i="5"/>
  <c r="B666" i="5"/>
  <c r="B665" i="5"/>
  <c r="D664" i="5"/>
  <c r="C664" i="5"/>
  <c r="B664" i="5"/>
  <c r="C663" i="5"/>
  <c r="B662" i="5"/>
  <c r="B661" i="5"/>
  <c r="D660" i="5"/>
  <c r="C659" i="5"/>
  <c r="C646" i="5" s="1"/>
  <c r="B646" i="5" s="1"/>
  <c r="B659" i="5"/>
  <c r="B658" i="5"/>
  <c r="B657" i="5"/>
  <c r="B656" i="5"/>
  <c r="B655" i="5"/>
  <c r="B654" i="5"/>
  <c r="B653" i="5"/>
  <c r="B652" i="5"/>
  <c r="B651" i="5"/>
  <c r="B650" i="5"/>
  <c r="B649" i="5"/>
  <c r="B648" i="5"/>
  <c r="B647" i="5"/>
  <c r="D646" i="5"/>
  <c r="B645" i="5"/>
  <c r="B644" i="5"/>
  <c r="B643" i="5"/>
  <c r="B642" i="5"/>
  <c r="D641" i="5"/>
  <c r="B641" i="5" s="1"/>
  <c r="C641" i="5"/>
  <c r="C639" i="5"/>
  <c r="B639" i="5"/>
  <c r="B638" i="5"/>
  <c r="B637" i="5"/>
  <c r="D636" i="5"/>
  <c r="C636" i="5"/>
  <c r="B635" i="5"/>
  <c r="B634" i="5"/>
  <c r="B633" i="5"/>
  <c r="B632" i="5"/>
  <c r="B631" i="5"/>
  <c r="B630" i="5"/>
  <c r="B629" i="5"/>
  <c r="D628" i="5"/>
  <c r="B628" i="5" s="1"/>
  <c r="C628" i="5"/>
  <c r="B627" i="5"/>
  <c r="B626" i="5"/>
  <c r="B625" i="5"/>
  <c r="B624" i="5"/>
  <c r="D623" i="5"/>
  <c r="C623" i="5"/>
  <c r="B622" i="5"/>
  <c r="C621" i="5"/>
  <c r="B621" i="5"/>
  <c r="B620" i="5"/>
  <c r="D619" i="5"/>
  <c r="C619" i="5"/>
  <c r="B619" i="5"/>
  <c r="B618" i="5"/>
  <c r="B617" i="5"/>
  <c r="D616" i="5"/>
  <c r="C616" i="5"/>
  <c r="B616" i="5" s="1"/>
  <c r="B615" i="5"/>
  <c r="B614" i="5"/>
  <c r="D613" i="5"/>
  <c r="B613" i="5" s="1"/>
  <c r="C613" i="5"/>
  <c r="B612" i="5"/>
  <c r="B611" i="5"/>
  <c r="D610" i="5"/>
  <c r="C610" i="5"/>
  <c r="B610" i="5"/>
  <c r="B609" i="5"/>
  <c r="C608" i="5"/>
  <c r="B608" i="5"/>
  <c r="D607" i="5"/>
  <c r="C607" i="5"/>
  <c r="C606" i="5"/>
  <c r="B606" i="5"/>
  <c r="B605" i="5"/>
  <c r="D604" i="5"/>
  <c r="B604" i="5" s="1"/>
  <c r="C604" i="5"/>
  <c r="B603" i="5"/>
  <c r="B602" i="5"/>
  <c r="B601" i="5"/>
  <c r="B600" i="5"/>
  <c r="D599" i="5"/>
  <c r="C599" i="5"/>
  <c r="B598" i="5"/>
  <c r="C597" i="5"/>
  <c r="B597" i="5"/>
  <c r="B596" i="5"/>
  <c r="B595" i="5"/>
  <c r="B594" i="5"/>
  <c r="B593" i="5"/>
  <c r="B592" i="5"/>
  <c r="B591" i="5"/>
  <c r="D590" i="5"/>
  <c r="C590" i="5"/>
  <c r="B589" i="5"/>
  <c r="B588" i="5"/>
  <c r="B587" i="5"/>
  <c r="C586" i="5"/>
  <c r="B585" i="5"/>
  <c r="B584" i="5"/>
  <c r="B583" i="5"/>
  <c r="D582" i="5"/>
  <c r="C581" i="5"/>
  <c r="B580" i="5"/>
  <c r="B579" i="5"/>
  <c r="B578" i="5"/>
  <c r="B577" i="5"/>
  <c r="B576" i="5"/>
  <c r="D575" i="5"/>
  <c r="C574" i="5"/>
  <c r="B574" i="5" s="1"/>
  <c r="B573" i="5"/>
  <c r="C572" i="5"/>
  <c r="B572" i="5"/>
  <c r="C571" i="5"/>
  <c r="B571" i="5"/>
  <c r="C570" i="5"/>
  <c r="B570" i="5"/>
  <c r="B569" i="5"/>
  <c r="B568" i="5"/>
  <c r="D567" i="5"/>
  <c r="B566" i="5"/>
  <c r="B565" i="5"/>
  <c r="B564" i="5"/>
  <c r="B563" i="5"/>
  <c r="B562" i="5"/>
  <c r="B561" i="5"/>
  <c r="B560" i="5"/>
  <c r="B559" i="5"/>
  <c r="B558" i="5"/>
  <c r="D557" i="5"/>
  <c r="C557" i="5"/>
  <c r="B557" i="5"/>
  <c r="B556" i="5"/>
  <c r="B555" i="5"/>
  <c r="B554" i="5"/>
  <c r="B553" i="5"/>
  <c r="B552" i="5"/>
  <c r="C551" i="5"/>
  <c r="B551" i="5"/>
  <c r="B550" i="5"/>
  <c r="B549" i="5"/>
  <c r="B548" i="5"/>
  <c r="C547" i="5"/>
  <c r="B547" i="5"/>
  <c r="B546" i="5"/>
  <c r="D545" i="5"/>
  <c r="C545" i="5"/>
  <c r="B545" i="5" s="1"/>
  <c r="B544" i="5"/>
  <c r="D543" i="5"/>
  <c r="B543" i="5" s="1"/>
  <c r="C543" i="5"/>
  <c r="B542" i="5"/>
  <c r="B541" i="5"/>
  <c r="B540" i="5"/>
  <c r="B539" i="5"/>
  <c r="B538" i="5"/>
  <c r="B537" i="5"/>
  <c r="B536" i="5"/>
  <c r="D535" i="5"/>
  <c r="C535" i="5"/>
  <c r="B535" i="5" s="1"/>
  <c r="B534" i="5"/>
  <c r="B533" i="5"/>
  <c r="B532" i="5"/>
  <c r="B531" i="5"/>
  <c r="B530" i="5"/>
  <c r="B529" i="5"/>
  <c r="B528" i="5"/>
  <c r="B527" i="5"/>
  <c r="B526" i="5"/>
  <c r="B525" i="5"/>
  <c r="B524" i="5"/>
  <c r="B523" i="5"/>
  <c r="C522" i="5"/>
  <c r="B522" i="5" s="1"/>
  <c r="D521" i="5"/>
  <c r="C519" i="5"/>
  <c r="B519" i="5"/>
  <c r="B518" i="5"/>
  <c r="B517" i="5"/>
  <c r="D516" i="5"/>
  <c r="C516" i="5"/>
  <c r="C515" i="5"/>
  <c r="B515" i="5"/>
  <c r="B514" i="5"/>
  <c r="B513" i="5"/>
  <c r="B512" i="5"/>
  <c r="B511" i="5"/>
  <c r="B510" i="5"/>
  <c r="B509" i="5"/>
  <c r="D508" i="5"/>
  <c r="C508" i="5"/>
  <c r="B507" i="5"/>
  <c r="B506" i="5"/>
  <c r="B505" i="5"/>
  <c r="B504" i="5"/>
  <c r="B503" i="5"/>
  <c r="B502" i="5"/>
  <c r="B501" i="5"/>
  <c r="B500" i="5"/>
  <c r="D499" i="5"/>
  <c r="C499" i="5"/>
  <c r="B498" i="5"/>
  <c r="B497" i="5"/>
  <c r="B496" i="5"/>
  <c r="B495" i="5"/>
  <c r="B494" i="5"/>
  <c r="B493" i="5"/>
  <c r="B492" i="5"/>
  <c r="B491" i="5"/>
  <c r="B490" i="5"/>
  <c r="B489" i="5"/>
  <c r="D488" i="5"/>
  <c r="C488" i="5"/>
  <c r="B487" i="5"/>
  <c r="B486" i="5"/>
  <c r="C485" i="5"/>
  <c r="B485" i="5"/>
  <c r="B484" i="5"/>
  <c r="B483" i="5"/>
  <c r="B482" i="5"/>
  <c r="B481" i="5"/>
  <c r="D480" i="5"/>
  <c r="C480" i="5"/>
  <c r="C479" i="5"/>
  <c r="B479" i="5"/>
  <c r="B478" i="5"/>
  <c r="B477" i="5"/>
  <c r="B476" i="5"/>
  <c r="B475" i="5"/>
  <c r="B474" i="5"/>
  <c r="B473" i="5"/>
  <c r="B472" i="5"/>
  <c r="B471" i="5"/>
  <c r="B470" i="5"/>
  <c r="B469" i="5"/>
  <c r="B468" i="5"/>
  <c r="B467" i="5"/>
  <c r="B466" i="5"/>
  <c r="C465" i="5"/>
  <c r="B465" i="5" s="1"/>
  <c r="D464" i="5"/>
  <c r="B462" i="5"/>
  <c r="B461" i="5"/>
  <c r="B460" i="5"/>
  <c r="B459" i="5"/>
  <c r="D458" i="5"/>
  <c r="B458" i="5" s="1"/>
  <c r="C458" i="5"/>
  <c r="B457" i="5"/>
  <c r="B456" i="5"/>
  <c r="B455" i="5"/>
  <c r="D454" i="5"/>
  <c r="C454" i="5"/>
  <c r="B454" i="5"/>
  <c r="B453" i="5"/>
  <c r="B452" i="5"/>
  <c r="B451" i="5"/>
  <c r="D450" i="5"/>
  <c r="B450" i="5" s="1"/>
  <c r="C450" i="5"/>
  <c r="B449" i="5"/>
  <c r="B448" i="5"/>
  <c r="B447" i="5"/>
  <c r="B446" i="5"/>
  <c r="B445" i="5"/>
  <c r="B444" i="5"/>
  <c r="D443" i="5"/>
  <c r="B443" i="5" s="1"/>
  <c r="C443" i="5"/>
  <c r="B442" i="5"/>
  <c r="B441" i="5"/>
  <c r="B440" i="5"/>
  <c r="B439" i="5"/>
  <c r="D438" i="5"/>
  <c r="C438" i="5"/>
  <c r="B437" i="5"/>
  <c r="B436" i="5"/>
  <c r="B435" i="5"/>
  <c r="B434" i="5"/>
  <c r="D433" i="5"/>
  <c r="B433" i="5" s="1"/>
  <c r="C433" i="5"/>
  <c r="B432" i="5"/>
  <c r="B431" i="5"/>
  <c r="B430" i="5"/>
  <c r="D429" i="5"/>
  <c r="B429" i="5" s="1"/>
  <c r="C429" i="5"/>
  <c r="B428" i="5"/>
  <c r="B427" i="5"/>
  <c r="B426" i="5"/>
  <c r="B425" i="5"/>
  <c r="B424" i="5"/>
  <c r="D423" i="5"/>
  <c r="B423" i="5" s="1"/>
  <c r="C423" i="5"/>
  <c r="B422" i="5"/>
  <c r="B421" i="5"/>
  <c r="B420" i="5"/>
  <c r="B419" i="5"/>
  <c r="B418" i="5"/>
  <c r="B417" i="5"/>
  <c r="B416" i="5"/>
  <c r="D415" i="5"/>
  <c r="C415" i="5"/>
  <c r="B415" i="5"/>
  <c r="B414" i="5"/>
  <c r="B413" i="5"/>
  <c r="B412" i="5"/>
  <c r="B411" i="5"/>
  <c r="D410" i="5"/>
  <c r="B410" i="5" s="1"/>
  <c r="C410" i="5"/>
  <c r="C409" i="5"/>
  <c r="B408" i="5"/>
  <c r="B407" i="5"/>
  <c r="B406" i="5"/>
  <c r="B405" i="5"/>
  <c r="B404" i="5"/>
  <c r="B403" i="5"/>
  <c r="B402" i="5"/>
  <c r="D401" i="5"/>
  <c r="C401" i="5"/>
  <c r="B400" i="5"/>
  <c r="B399" i="5"/>
  <c r="B398" i="5"/>
  <c r="B397" i="5"/>
  <c r="B396" i="5"/>
  <c r="D395" i="5"/>
  <c r="C395" i="5"/>
  <c r="B395" i="5"/>
  <c r="B394" i="5"/>
  <c r="B393" i="5"/>
  <c r="B392" i="5"/>
  <c r="D391" i="5"/>
  <c r="B391" i="5" s="1"/>
  <c r="C391" i="5"/>
  <c r="B390" i="5"/>
  <c r="B389" i="5"/>
  <c r="B388" i="5"/>
  <c r="D387" i="5"/>
  <c r="C387" i="5"/>
  <c r="B387" i="5" s="1"/>
  <c r="B386" i="5"/>
  <c r="B385" i="5"/>
  <c r="B384" i="5"/>
  <c r="D383" i="5"/>
  <c r="C383" i="5"/>
  <c r="B383" i="5" s="1"/>
  <c r="B382" i="5"/>
  <c r="B381" i="5"/>
  <c r="B380" i="5"/>
  <c r="B379" i="5"/>
  <c r="B378" i="5"/>
  <c r="D377" i="5"/>
  <c r="C377" i="5"/>
  <c r="B376" i="5"/>
  <c r="B375" i="5"/>
  <c r="B374" i="5"/>
  <c r="B373" i="5"/>
  <c r="B372" i="5"/>
  <c r="D371" i="5"/>
  <c r="C371" i="5"/>
  <c r="B371" i="5" s="1"/>
  <c r="B370" i="5"/>
  <c r="B369" i="5"/>
  <c r="B368" i="5"/>
  <c r="B367" i="5"/>
  <c r="C366" i="5"/>
  <c r="C365" i="5"/>
  <c r="B365" i="5"/>
  <c r="C364" i="5"/>
  <c r="B364" i="5" s="1"/>
  <c r="C363" i="5"/>
  <c r="B363" i="5"/>
  <c r="D362" i="5"/>
  <c r="D356" i="5" s="1"/>
  <c r="B361" i="5"/>
  <c r="B360" i="5"/>
  <c r="B359" i="5"/>
  <c r="B358" i="5"/>
  <c r="D357" i="5"/>
  <c r="B357" i="5" s="1"/>
  <c r="C357" i="5"/>
  <c r="B355" i="5"/>
  <c r="D354" i="5"/>
  <c r="B354" i="5" s="1"/>
  <c r="C354" i="5"/>
  <c r="B353" i="5"/>
  <c r="B352" i="5"/>
  <c r="B351" i="5"/>
  <c r="B350" i="5"/>
  <c r="B349" i="5"/>
  <c r="D348" i="5"/>
  <c r="B348" i="5" s="1"/>
  <c r="C348" i="5"/>
  <c r="B347" i="5"/>
  <c r="B346" i="5"/>
  <c r="B345" i="5"/>
  <c r="B344" i="5"/>
  <c r="B343" i="5"/>
  <c r="B342" i="5"/>
  <c r="B341" i="5"/>
  <c r="D340" i="5"/>
  <c r="C340" i="5"/>
  <c r="B340" i="5"/>
  <c r="B339" i="5"/>
  <c r="B338" i="5"/>
  <c r="B337" i="5"/>
  <c r="B336" i="5"/>
  <c r="B335" i="5"/>
  <c r="B334" i="5"/>
  <c r="B333" i="5"/>
  <c r="B332" i="5"/>
  <c r="B331" i="5"/>
  <c r="D330" i="5"/>
  <c r="C330" i="5"/>
  <c r="B329" i="5"/>
  <c r="B328" i="5"/>
  <c r="B327" i="5"/>
  <c r="B326" i="5"/>
  <c r="B325" i="5"/>
  <c r="B324" i="5"/>
  <c r="B323" i="5"/>
  <c r="B322" i="5"/>
  <c r="B321" i="5"/>
  <c r="D320" i="5"/>
  <c r="B320" i="5" s="1"/>
  <c r="C320" i="5"/>
  <c r="C319" i="5"/>
  <c r="B319" i="5"/>
  <c r="B318" i="5"/>
  <c r="B317" i="5"/>
  <c r="B316" i="5"/>
  <c r="B315" i="5"/>
  <c r="B314" i="5"/>
  <c r="B313" i="5"/>
  <c r="B312" i="5"/>
  <c r="B311" i="5"/>
  <c r="B310" i="5"/>
  <c r="B309" i="5"/>
  <c r="B308" i="5"/>
  <c r="B307" i="5"/>
  <c r="B306" i="5"/>
  <c r="B305" i="5"/>
  <c r="D304" i="5"/>
  <c r="C304" i="5"/>
  <c r="B304" i="5" s="1"/>
  <c r="B303" i="5"/>
  <c r="B302" i="5"/>
  <c r="B301" i="5"/>
  <c r="B300" i="5"/>
  <c r="B299" i="5"/>
  <c r="B298" i="5"/>
  <c r="B297" i="5"/>
  <c r="B296" i="5"/>
  <c r="D295" i="5"/>
  <c r="C295" i="5"/>
  <c r="B295" i="5" s="1"/>
  <c r="B294" i="5"/>
  <c r="B293" i="5"/>
  <c r="B292" i="5"/>
  <c r="B291" i="5"/>
  <c r="B290" i="5"/>
  <c r="B289" i="5"/>
  <c r="B288" i="5"/>
  <c r="D287" i="5"/>
  <c r="C287" i="5"/>
  <c r="B286" i="5"/>
  <c r="B285" i="5"/>
  <c r="B284" i="5"/>
  <c r="B283" i="5"/>
  <c r="B282" i="5"/>
  <c r="B281" i="5"/>
  <c r="D280" i="5"/>
  <c r="B280" i="5" s="1"/>
  <c r="C280" i="5"/>
  <c r="C279" i="5"/>
  <c r="C269" i="5" s="1"/>
  <c r="B279" i="5"/>
  <c r="B278" i="5"/>
  <c r="B277" i="5"/>
  <c r="B276" i="5"/>
  <c r="B275" i="5"/>
  <c r="B274" i="5"/>
  <c r="B273" i="5"/>
  <c r="B272" i="5"/>
  <c r="B271" i="5"/>
  <c r="B270" i="5"/>
  <c r="D269" i="5"/>
  <c r="B269" i="5"/>
  <c r="B268" i="5"/>
  <c r="B267" i="5"/>
  <c r="D266" i="5"/>
  <c r="C266" i="5"/>
  <c r="B266" i="5"/>
  <c r="B264" i="5"/>
  <c r="B263" i="5"/>
  <c r="B262" i="5"/>
  <c r="B261" i="5"/>
  <c r="B260" i="5"/>
  <c r="B259" i="5"/>
  <c r="B258" i="5"/>
  <c r="B257" i="5"/>
  <c r="B256" i="5"/>
  <c r="B255" i="5"/>
  <c r="D254" i="5"/>
  <c r="C254" i="5"/>
  <c r="B254" i="5" s="1"/>
  <c r="D253" i="5"/>
  <c r="B252" i="5"/>
  <c r="B251" i="5"/>
  <c r="D250" i="5"/>
  <c r="C250" i="5"/>
  <c r="B250" i="5" s="1"/>
  <c r="B249" i="5"/>
  <c r="B248" i="5"/>
  <c r="D247" i="5"/>
  <c r="C247" i="5"/>
  <c r="B247" i="5"/>
  <c r="B246" i="5"/>
  <c r="B245" i="5"/>
  <c r="B244" i="5"/>
  <c r="B243" i="5"/>
  <c r="B242" i="5"/>
  <c r="B241" i="5"/>
  <c r="B240" i="5"/>
  <c r="B239" i="5"/>
  <c r="B238" i="5"/>
  <c r="B237" i="5"/>
  <c r="B236" i="5"/>
  <c r="B235" i="5"/>
  <c r="B234" i="5"/>
  <c r="B233" i="5"/>
  <c r="D232" i="5"/>
  <c r="C232" i="5"/>
  <c r="B232" i="5"/>
  <c r="B231" i="5"/>
  <c r="B230" i="5"/>
  <c r="B229" i="5"/>
  <c r="B228" i="5"/>
  <c r="B227" i="5"/>
  <c r="B226" i="5"/>
  <c r="D225" i="5"/>
  <c r="C225" i="5"/>
  <c r="B225" i="5" s="1"/>
  <c r="B224" i="5"/>
  <c r="B223" i="5"/>
  <c r="B222" i="5"/>
  <c r="B221" i="5"/>
  <c r="B220" i="5"/>
  <c r="D219" i="5"/>
  <c r="C219" i="5"/>
  <c r="B219" i="5" s="1"/>
  <c r="B218" i="5"/>
  <c r="B217" i="5"/>
  <c r="B216" i="5"/>
  <c r="B215" i="5"/>
  <c r="B214" i="5"/>
  <c r="D213" i="5"/>
  <c r="C213" i="5"/>
  <c r="B213" i="5"/>
  <c r="B212" i="5"/>
  <c r="B211" i="5"/>
  <c r="B210" i="5"/>
  <c r="B209" i="5"/>
  <c r="B208" i="5"/>
  <c r="B207" i="5"/>
  <c r="B206" i="5"/>
  <c r="D205" i="5"/>
  <c r="C205" i="5"/>
  <c r="B204" i="5"/>
  <c r="B203" i="5"/>
  <c r="B202" i="5"/>
  <c r="B201" i="5"/>
  <c r="B200" i="5"/>
  <c r="B199" i="5"/>
  <c r="D198" i="5"/>
  <c r="C198" i="5"/>
  <c r="B197" i="5"/>
  <c r="B196" i="5"/>
  <c r="B195" i="5"/>
  <c r="B194" i="5"/>
  <c r="B193" i="5"/>
  <c r="B192" i="5"/>
  <c r="D191" i="5"/>
  <c r="C191" i="5"/>
  <c r="B190" i="5"/>
  <c r="B189" i="5"/>
  <c r="B188" i="5"/>
  <c r="B187" i="5"/>
  <c r="B186" i="5"/>
  <c r="C185" i="5"/>
  <c r="B185" i="5" s="1"/>
  <c r="D184" i="5"/>
  <c r="B183" i="5"/>
  <c r="B182" i="5"/>
  <c r="B181" i="5"/>
  <c r="B180" i="5"/>
  <c r="B179" i="5"/>
  <c r="B178" i="5"/>
  <c r="D177" i="5"/>
  <c r="C177" i="5"/>
  <c r="B176" i="5"/>
  <c r="B175" i="5"/>
  <c r="B174" i="5"/>
  <c r="B173" i="5"/>
  <c r="B172" i="5"/>
  <c r="B171" i="5"/>
  <c r="D170" i="5"/>
  <c r="C170" i="5"/>
  <c r="B169" i="5"/>
  <c r="B168" i="5"/>
  <c r="B167" i="5"/>
  <c r="B166" i="5"/>
  <c r="B165" i="5"/>
  <c r="D164" i="5"/>
  <c r="C164" i="5"/>
  <c r="B164" i="5" s="1"/>
  <c r="B163" i="5"/>
  <c r="B162" i="5"/>
  <c r="B161" i="5"/>
  <c r="B160" i="5"/>
  <c r="B159" i="5"/>
  <c r="B158" i="5"/>
  <c r="B157" i="5"/>
  <c r="D156" i="5"/>
  <c r="C156" i="5"/>
  <c r="B155" i="5"/>
  <c r="B154" i="5"/>
  <c r="B153" i="5"/>
  <c r="B152" i="5"/>
  <c r="B151" i="5"/>
  <c r="B150" i="5"/>
  <c r="D149" i="5"/>
  <c r="C149" i="5"/>
  <c r="B148" i="5"/>
  <c r="B147" i="5"/>
  <c r="B146" i="5"/>
  <c r="B145" i="5"/>
  <c r="B144" i="5"/>
  <c r="B143" i="5"/>
  <c r="B142" i="5"/>
  <c r="B141" i="5"/>
  <c r="B140" i="5"/>
  <c r="B139" i="5"/>
  <c r="B138" i="5"/>
  <c r="B137" i="5"/>
  <c r="D136" i="5"/>
  <c r="C136" i="5"/>
  <c r="B136" i="5" s="1"/>
  <c r="B135" i="5"/>
  <c r="B134" i="5"/>
  <c r="B133" i="5"/>
  <c r="B132" i="5"/>
  <c r="B131" i="5"/>
  <c r="B130" i="5"/>
  <c r="B129" i="5"/>
  <c r="B128" i="5"/>
  <c r="B127" i="5"/>
  <c r="B126" i="5"/>
  <c r="D125" i="5"/>
  <c r="C125" i="5"/>
  <c r="B125" i="5" s="1"/>
  <c r="B124" i="5"/>
  <c r="B123" i="5"/>
  <c r="B122" i="5"/>
  <c r="B121" i="5"/>
  <c r="B120" i="5"/>
  <c r="B119" i="5"/>
  <c r="B118" i="5"/>
  <c r="B117" i="5"/>
  <c r="D116" i="5"/>
  <c r="C116" i="5"/>
  <c r="B116" i="5"/>
  <c r="C115" i="5"/>
  <c r="B115" i="5" s="1"/>
  <c r="B114" i="5"/>
  <c r="B113" i="5"/>
  <c r="B112" i="5"/>
  <c r="B111" i="5"/>
  <c r="B110" i="5"/>
  <c r="B109" i="5"/>
  <c r="B108" i="5"/>
  <c r="B107" i="5"/>
  <c r="D106" i="5"/>
  <c r="B105" i="5"/>
  <c r="B104" i="5"/>
  <c r="B103" i="5"/>
  <c r="B102" i="5"/>
  <c r="B101" i="5"/>
  <c r="B100" i="5"/>
  <c r="B99" i="5"/>
  <c r="B98" i="5"/>
  <c r="B97" i="5"/>
  <c r="B96" i="5"/>
  <c r="B95" i="5"/>
  <c r="B94" i="5"/>
  <c r="D93" i="5"/>
  <c r="C93" i="5"/>
  <c r="B93" i="5"/>
  <c r="B92" i="5"/>
  <c r="B91" i="5"/>
  <c r="B90" i="5"/>
  <c r="B89" i="5"/>
  <c r="B88" i="5"/>
  <c r="B87" i="5"/>
  <c r="B86" i="5"/>
  <c r="B85" i="5"/>
  <c r="D84" i="5"/>
  <c r="C84" i="5"/>
  <c r="B83" i="5"/>
  <c r="B82" i="5"/>
  <c r="B81" i="5"/>
  <c r="B80" i="5"/>
  <c r="B79" i="5"/>
  <c r="B78" i="5"/>
  <c r="B77" i="5"/>
  <c r="B76" i="5"/>
  <c r="B75" i="5"/>
  <c r="B74" i="5"/>
  <c r="B73" i="5"/>
  <c r="D72" i="5"/>
  <c r="C72" i="5"/>
  <c r="B72" i="5" s="1"/>
  <c r="B71" i="5"/>
  <c r="C70" i="5"/>
  <c r="B70" i="5" s="1"/>
  <c r="B69" i="5"/>
  <c r="B68" i="5"/>
  <c r="B67" i="5"/>
  <c r="B66" i="5"/>
  <c r="B65" i="5"/>
  <c r="B64" i="5"/>
  <c r="B63" i="5"/>
  <c r="B62" i="5"/>
  <c r="D61" i="5"/>
  <c r="B60" i="5"/>
  <c r="B59" i="5"/>
  <c r="B58" i="5"/>
  <c r="B57" i="5"/>
  <c r="B56" i="5"/>
  <c r="B55" i="5"/>
  <c r="B54" i="5"/>
  <c r="B53" i="5"/>
  <c r="B52" i="5"/>
  <c r="B51" i="5"/>
  <c r="D50" i="5"/>
  <c r="C50" i="5"/>
  <c r="B50" i="5" s="1"/>
  <c r="B49" i="5"/>
  <c r="B48" i="5"/>
  <c r="B47" i="5"/>
  <c r="B46" i="5"/>
  <c r="B45" i="5"/>
  <c r="B44" i="5"/>
  <c r="B43" i="5"/>
  <c r="B42" i="5"/>
  <c r="B41" i="5"/>
  <c r="B40" i="5"/>
  <c r="B39" i="5"/>
  <c r="D38" i="5"/>
  <c r="C38" i="5"/>
  <c r="B38" i="5" s="1"/>
  <c r="B37" i="5"/>
  <c r="B36" i="5"/>
  <c r="B35" i="5"/>
  <c r="B34" i="5"/>
  <c r="B33" i="5"/>
  <c r="B32" i="5"/>
  <c r="B31" i="5"/>
  <c r="B30" i="5"/>
  <c r="B29" i="5"/>
  <c r="C28" i="5"/>
  <c r="B28" i="5"/>
  <c r="D27" i="5"/>
  <c r="C27" i="5"/>
  <c r="B26" i="5"/>
  <c r="B25" i="5"/>
  <c r="B24" i="5"/>
  <c r="B23" i="5"/>
  <c r="B22" i="5"/>
  <c r="B21" i="5"/>
  <c r="B20" i="5"/>
  <c r="B19" i="5"/>
  <c r="D18" i="5"/>
  <c r="C18" i="5"/>
  <c r="B17" i="5"/>
  <c r="B16" i="5"/>
  <c r="B15" i="5"/>
  <c r="B14" i="5"/>
  <c r="B13" i="5"/>
  <c r="B12" i="5"/>
  <c r="B11" i="5"/>
  <c r="B10" i="5"/>
  <c r="B9" i="5"/>
  <c r="B8" i="5"/>
  <c r="C7" i="5"/>
  <c r="B7" i="5" s="1"/>
  <c r="D6" i="5"/>
  <c r="C6" i="5"/>
  <c r="B6" i="5" s="1"/>
  <c r="B73" i="20" l="1"/>
  <c r="B586" i="5"/>
  <c r="C582" i="5"/>
  <c r="B582" i="5" s="1"/>
  <c r="B707" i="5"/>
  <c r="C699" i="5"/>
  <c r="B699" i="5" s="1"/>
  <c r="B835" i="5"/>
  <c r="C831" i="5"/>
  <c r="B831" i="5" s="1"/>
  <c r="B884" i="5"/>
  <c r="B27" i="5"/>
  <c r="C106" i="5"/>
  <c r="B106" i="5" s="1"/>
  <c r="B590" i="5"/>
  <c r="B663" i="5"/>
  <c r="C660" i="5"/>
  <c r="B660" i="5" s="1"/>
  <c r="B680" i="5"/>
  <c r="C679" i="5"/>
  <c r="B679" i="5" s="1"/>
  <c r="B713" i="5"/>
  <c r="D712" i="5"/>
  <c r="B712" i="5" s="1"/>
  <c r="D1045" i="5"/>
  <c r="C61" i="5"/>
  <c r="B61" i="5" s="1"/>
  <c r="B401" i="5"/>
  <c r="D520" i="5"/>
  <c r="B761" i="5"/>
  <c r="C786" i="5"/>
  <c r="D1134" i="5"/>
  <c r="B1266" i="5"/>
  <c r="C1265" i="5"/>
  <c r="B1265" i="5" s="1"/>
  <c r="B84" i="5"/>
  <c r="B170" i="5"/>
  <c r="B177" i="5"/>
  <c r="C184" i="5"/>
  <c r="B184" i="5" s="1"/>
  <c r="B191" i="5"/>
  <c r="B198" i="5"/>
  <c r="B205" i="5"/>
  <c r="C253" i="5"/>
  <c r="B253" i="5" s="1"/>
  <c r="D265" i="5"/>
  <c r="B287" i="5"/>
  <c r="C362" i="5"/>
  <c r="C356" i="5" s="1"/>
  <c r="B356" i="5" s="1"/>
  <c r="B377" i="5"/>
  <c r="B480" i="5"/>
  <c r="B508" i="5"/>
  <c r="C521" i="5"/>
  <c r="B521" i="5" s="1"/>
  <c r="B581" i="5"/>
  <c r="C575" i="5"/>
  <c r="B575" i="5" s="1"/>
  <c r="B599" i="5"/>
  <c r="B607" i="5"/>
  <c r="B623" i="5"/>
  <c r="B636" i="5"/>
  <c r="B688" i="5"/>
  <c r="B709" i="5"/>
  <c r="B723" i="5"/>
  <c r="B894" i="5"/>
  <c r="C1155" i="5"/>
  <c r="B1169" i="5"/>
  <c r="D463" i="5"/>
  <c r="B727" i="5"/>
  <c r="B786" i="5"/>
  <c r="C1273" i="5"/>
  <c r="D5" i="5"/>
  <c r="B149" i="5"/>
  <c r="B330" i="5"/>
  <c r="B438" i="5"/>
  <c r="C464" i="5"/>
  <c r="B488" i="5"/>
  <c r="B499" i="5"/>
  <c r="B516" i="5"/>
  <c r="C567" i="5"/>
  <c r="B567" i="5" s="1"/>
  <c r="B676" i="5"/>
  <c r="B753" i="5"/>
  <c r="B756" i="5"/>
  <c r="B856" i="5"/>
  <c r="B971" i="5"/>
  <c r="D979" i="5"/>
  <c r="B1006" i="5"/>
  <c r="B1135" i="5"/>
  <c r="B1189" i="5"/>
  <c r="B1271" i="5"/>
  <c r="B979" i="5"/>
  <c r="B1045" i="5"/>
  <c r="B1273" i="5"/>
  <c r="C5" i="5"/>
  <c r="B5" i="5" s="1"/>
  <c r="B362" i="5"/>
  <c r="B800" i="5"/>
  <c r="C798" i="5"/>
  <c r="D804" i="5"/>
  <c r="C895" i="5"/>
  <c r="B895" i="5" s="1"/>
  <c r="C1065" i="5"/>
  <c r="B1065" i="5" s="1"/>
  <c r="C1134" i="5"/>
  <c r="C1207" i="5"/>
  <c r="B1207" i="5" s="1"/>
  <c r="B18" i="5"/>
  <c r="C265" i="5"/>
  <c r="D409" i="5"/>
  <c r="B409" i="5" s="1"/>
  <c r="D640" i="5"/>
  <c r="B938" i="5"/>
  <c r="C916" i="5"/>
  <c r="D915" i="5"/>
  <c r="C1154" i="5"/>
  <c r="B1154" i="5" s="1"/>
  <c r="B1155" i="5"/>
  <c r="B156" i="5"/>
  <c r="B366" i="5"/>
  <c r="C805" i="5"/>
  <c r="C902" i="5"/>
  <c r="B902" i="5" s="1"/>
  <c r="B964" i="5"/>
  <c r="B980" i="5"/>
  <c r="B1046" i="5"/>
  <c r="B1073" i="5"/>
  <c r="B1184" i="5"/>
  <c r="B1226" i="5"/>
  <c r="C520" i="5" l="1"/>
  <c r="B520" i="5" s="1"/>
  <c r="C640" i="5"/>
  <c r="B640" i="5" s="1"/>
  <c r="B1134" i="5"/>
  <c r="C463" i="5"/>
  <c r="B464" i="5"/>
  <c r="B265" i="5"/>
  <c r="B463" i="5"/>
  <c r="C804" i="5"/>
  <c r="B804" i="5" s="1"/>
  <c r="B805" i="5"/>
  <c r="D1278" i="5"/>
  <c r="C915" i="5"/>
  <c r="B915" i="5" s="1"/>
  <c r="B916" i="5"/>
  <c r="C785" i="5"/>
  <c r="B785" i="5" s="1"/>
  <c r="B798" i="5"/>
  <c r="C1278" i="5" l="1"/>
  <c r="B1278" i="5" s="1"/>
  <c r="C5" i="17" l="1"/>
  <c r="B5" i="17"/>
  <c r="D32" i="4" l="1"/>
  <c r="D31" i="4"/>
  <c r="D30" i="4"/>
  <c r="D29" i="4"/>
  <c r="D28" i="4"/>
  <c r="D27" i="4"/>
  <c r="D26" i="4"/>
  <c r="D25" i="4"/>
  <c r="C24" i="4"/>
  <c r="B24" i="4"/>
  <c r="D24" i="4" s="1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C5" i="4"/>
  <c r="B5" i="4"/>
  <c r="B35" i="4" s="1"/>
  <c r="D5" i="4" l="1"/>
  <c r="C35" i="4"/>
  <c r="D35" i="4" s="1"/>
  <c r="B8" i="16" l="1"/>
  <c r="B7" i="16"/>
  <c r="B11" i="16" s="1"/>
  <c r="B24" i="14"/>
  <c r="B21" i="14"/>
  <c r="B10" i="14"/>
  <c r="B5" i="14"/>
  <c r="B21" i="15"/>
  <c r="B14" i="11"/>
  <c r="E22" i="10"/>
  <c r="D22" i="10"/>
  <c r="C22" i="10"/>
  <c r="B9" i="10"/>
  <c r="B22" i="10" s="1"/>
  <c r="B7" i="9"/>
  <c r="D26" i="17"/>
  <c r="D25" i="17"/>
  <c r="D24" i="17"/>
  <c r="D23" i="17"/>
  <c r="D22" i="17"/>
  <c r="D21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6" i="17"/>
  <c r="B30" i="14" l="1"/>
  <c r="D5" i="17"/>
  <c r="D20" i="17"/>
</calcChain>
</file>

<file path=xl/sharedStrings.xml><?xml version="1.0" encoding="utf-8"?>
<sst xmlns="http://schemas.openxmlformats.org/spreadsheetml/2006/main" count="1809" uniqueCount="1325">
  <si>
    <t>目  录</t>
  </si>
  <si>
    <t>表一.一般公共预算收入表</t>
  </si>
  <si>
    <t>表二.一般公共预算支出表</t>
  </si>
  <si>
    <t>表三.一般公共预算本级支出表</t>
  </si>
  <si>
    <t>2.一般公共预算税收返还和转移支付表（分地区）</t>
  </si>
  <si>
    <t>3.政府性基金转移支付表</t>
  </si>
  <si>
    <t>表一</t>
  </si>
  <si>
    <t>单位：万元</t>
  </si>
  <si>
    <t>项目</t>
  </si>
  <si>
    <t>上年决算（执行)数</t>
  </si>
  <si>
    <t>预算数</t>
  </si>
  <si>
    <t>预算数为决算（执行）数%</t>
  </si>
  <si>
    <t>一、税收收入</t>
  </si>
  <si>
    <t xml:space="preserve">    增值税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</si>
  <si>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</si>
  <si>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</si>
  <si>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</si>
  <si>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</si>
  <si>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</si>
  <si>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</si>
  <si>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</si>
  <si>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</si>
  <si>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</si>
  <si>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</si>
  <si>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</si>
  <si>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</si>
  <si>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</si>
  <si>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</si>
  <si>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</si>
  <si>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</si>
  <si>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</si>
  <si>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</si>
  <si>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</si>
  <si>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</si>
  <si>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</si>
  <si>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</si>
  <si>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</t>
  </si>
  <si>
    <t>收入合计</t>
  </si>
  <si>
    <t>表二</t>
  </si>
  <si>
    <t>项      目</t>
  </si>
  <si>
    <t>增长%</t>
  </si>
  <si>
    <t>一般公共预算支出合计</t>
  </si>
  <si>
    <t xml:space="preserve">    一般公共服务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</si>
  <si>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</si>
  <si>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</si>
  <si>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</si>
  <si>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</si>
  <si>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文化体育与传媒</t>
  </si>
  <si>
    <t xml:space="preserve">    社会保障和就业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</si>
  <si>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</si>
  <si>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</si>
  <si>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</si>
  <si>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</si>
  <si>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</si>
  <si>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</si>
  <si>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</si>
  <si>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国土海洋气象等</t>
  </si>
  <si>
    <t xml:space="preserve">    住房保障</t>
  </si>
  <si>
    <t xml:space="preserve">    粮油物资储备</t>
  </si>
  <si>
    <t xml:space="preserve">    灾害防治及应急管理支出</t>
  </si>
  <si>
    <t xml:space="preserve">    预备费</t>
  </si>
  <si>
    <t xml:space="preserve">    债务付息支出</t>
  </si>
  <si>
    <t xml:space="preserve">    其他支出</t>
  </si>
  <si>
    <t>表三</t>
  </si>
  <si>
    <t>合计</t>
  </si>
  <si>
    <t>当年财力</t>
  </si>
  <si>
    <t>上级补助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</si>
  <si>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</si>
  <si>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</si>
  <si>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</si>
  <si>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</si>
  <si>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</si>
  <si>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</si>
  <si>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</si>
  <si>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</si>
  <si>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</si>
  <si>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</si>
  <si>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</si>
  <si>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</si>
  <si>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</si>
  <si>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</si>
  <si>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</si>
  <si>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</si>
  <si>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</si>
  <si>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</si>
  <si>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</si>
  <si>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</si>
  <si>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</si>
  <si>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</si>
  <si>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</si>
  <si>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</si>
  <si>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</si>
  <si>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</si>
  <si>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</si>
  <si>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</si>
  <si>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</si>
  <si>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</si>
  <si>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</si>
  <si>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应对气象变化管理事务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</si>
  <si>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</si>
  <si>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</si>
  <si>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</si>
  <si>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</si>
  <si>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</si>
  <si>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</si>
  <si>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</si>
  <si>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</si>
  <si>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</si>
  <si>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</si>
  <si>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</si>
  <si>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</si>
  <si>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</si>
  <si>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</si>
  <si>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</si>
  <si>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</si>
  <si>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</si>
  <si>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</si>
  <si>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</si>
  <si>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</si>
  <si>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</si>
  <si>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</si>
  <si>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</si>
  <si>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</si>
  <si>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</si>
  <si>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</si>
  <si>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</si>
  <si>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</si>
  <si>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</si>
  <si>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</si>
  <si>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</si>
  <si>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检验免疫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</si>
  <si>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</si>
  <si>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</si>
  <si>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</si>
  <si>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</si>
  <si>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</si>
  <si>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</si>
  <si>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</si>
  <si>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</si>
  <si>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</si>
  <si>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</si>
  <si>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</si>
  <si>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</si>
  <si>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</si>
  <si>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</si>
  <si>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</si>
  <si>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</si>
  <si>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</si>
  <si>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</si>
  <si>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</si>
  <si>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</si>
  <si>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</si>
  <si>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</si>
  <si>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国际组织专项活动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</si>
  <si>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</si>
  <si>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</si>
  <si>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</si>
  <si>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</si>
  <si>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</si>
  <si>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</si>
  <si>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</si>
  <si>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</si>
  <si>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</si>
  <si>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</si>
  <si>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</si>
  <si>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</si>
  <si>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</si>
  <si>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</si>
  <si>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</si>
  <si>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</si>
  <si>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</si>
  <si>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</si>
  <si>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</si>
  <si>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</si>
  <si>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</si>
  <si>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</si>
  <si>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</si>
  <si>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</si>
  <si>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</si>
  <si>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</si>
  <si>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</si>
  <si>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</si>
  <si>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</si>
  <si>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</si>
  <si>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</si>
  <si>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</si>
  <si>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</si>
  <si>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</si>
  <si>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</si>
  <si>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其他网信事务支出</t>
  </si>
  <si>
    <t xml:space="preserve">    市场监督管理事务</t>
  </si>
  <si>
    <t xml:space="preserve">      药品事务</t>
  </si>
  <si>
    <t xml:space="preserve">      医疗器械事务</t>
  </si>
  <si>
    <t xml:space="preserve">      化妆品事务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</si>
  <si>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</si>
  <si>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</si>
  <si>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</si>
  <si>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</si>
  <si>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>二、外交支出</t>
  </si>
  <si>
    <t xml:space="preserve">    对外合作与交流</t>
  </si>
  <si>
    <t xml:space="preserve">    其他外交支出</t>
  </si>
  <si>
    <t>三、国防支出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</si>
  <si>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</si>
  <si>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</si>
  <si>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</si>
  <si>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</si>
  <si>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</si>
  <si>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</si>
  <si>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</si>
  <si>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</si>
  <si>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</si>
  <si>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</si>
  <si>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</si>
  <si>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>四、公共安全支出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</si>
  <si>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</si>
  <si>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</si>
  <si>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</si>
  <si>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</si>
  <si>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</si>
  <si>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</si>
  <si>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</si>
  <si>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</si>
  <si>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</si>
  <si>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</si>
  <si>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</si>
  <si>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</si>
  <si>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检查监督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</si>
  <si>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</si>
  <si>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</si>
  <si>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</si>
  <si>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</si>
  <si>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</si>
  <si>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</si>
  <si>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</si>
  <si>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</si>
  <si>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</si>
  <si>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</si>
  <si>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</si>
  <si>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国家统一法律职业资格考试</t>
  </si>
  <si>
    <t xml:space="preserve">      仲裁</t>
  </si>
  <si>
    <t xml:space="preserve">      社区矫正</t>
  </si>
  <si>
    <t xml:space="preserve">      司法鉴定</t>
  </si>
  <si>
    <t xml:space="preserve">      法制建设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</si>
  <si>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</si>
  <si>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</si>
  <si>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</si>
  <si>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</si>
  <si>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</si>
  <si>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</si>
  <si>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</si>
  <si>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</si>
  <si>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</si>
  <si>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</si>
  <si>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</si>
  <si>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</si>
  <si>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</si>
  <si>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</si>
  <si>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</si>
  <si>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</si>
  <si>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</si>
  <si>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</si>
  <si>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</si>
  <si>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其他公共安全支出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</si>
  <si>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</si>
  <si>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</si>
  <si>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</si>
  <si>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</si>
  <si>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</si>
  <si>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</si>
  <si>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</si>
  <si>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</si>
  <si>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</si>
  <si>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</si>
  <si>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</si>
  <si>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</si>
  <si>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</si>
  <si>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</si>
  <si>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</si>
  <si>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</si>
  <si>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</si>
  <si>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</si>
  <si>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</si>
  <si>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</si>
  <si>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</si>
  <si>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</si>
  <si>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</si>
  <si>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</si>
  <si>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</si>
  <si>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</si>
  <si>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</si>
  <si>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</si>
  <si>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</si>
  <si>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</si>
  <si>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</si>
  <si>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</si>
  <si>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</si>
  <si>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</si>
  <si>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</si>
  <si>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</si>
  <si>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</si>
  <si>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</si>
  <si>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</si>
  <si>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</si>
  <si>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</si>
  <si>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</si>
  <si>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</si>
  <si>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</si>
  <si>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</si>
  <si>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</si>
  <si>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</si>
  <si>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</si>
  <si>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</si>
  <si>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六、科学技术支出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</si>
  <si>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</si>
  <si>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</si>
  <si>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</si>
  <si>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</si>
  <si>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</si>
  <si>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</si>
  <si>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</si>
  <si>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</si>
  <si>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</si>
  <si>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</si>
  <si>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</si>
  <si>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</si>
  <si>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</si>
  <si>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</si>
  <si>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</si>
  <si>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</si>
  <si>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</si>
  <si>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</si>
  <si>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</si>
  <si>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</si>
  <si>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</si>
  <si>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</si>
  <si>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</si>
  <si>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</si>
  <si>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</si>
  <si>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</si>
  <si>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</si>
  <si>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</si>
  <si>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</si>
  <si>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</si>
  <si>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</si>
  <si>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</si>
  <si>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</si>
  <si>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</si>
  <si>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</si>
  <si>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</si>
  <si>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</si>
  <si>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</si>
  <si>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</si>
  <si>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</si>
  <si>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</si>
  <si>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</si>
  <si>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</si>
  <si>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</si>
  <si>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</si>
  <si>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七、文化旅游体育与传媒支出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</si>
  <si>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</si>
  <si>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</si>
  <si>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</si>
  <si>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</si>
  <si>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</si>
  <si>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</si>
  <si>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</si>
  <si>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</si>
  <si>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</si>
  <si>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</si>
  <si>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</si>
  <si>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</si>
  <si>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</si>
  <si>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</si>
  <si>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</si>
  <si>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</si>
  <si>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</si>
  <si>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</si>
  <si>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</si>
  <si>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</si>
  <si>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</si>
  <si>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</si>
  <si>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</si>
  <si>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</si>
  <si>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</si>
  <si>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</si>
  <si>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一般行政管理实务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</si>
  <si>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</si>
  <si>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</si>
  <si>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</si>
  <si>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</si>
  <si>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</si>
  <si>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</si>
  <si>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广播</t>
  </si>
  <si>
    <t xml:space="preserve">      电视</t>
  </si>
  <si>
    <t xml:space="preserve">      其他广播电视支出</t>
  </si>
  <si>
    <t xml:space="preserve">      宣传文化发展专项支出</t>
  </si>
  <si>
    <t xml:space="preserve">      文化产业发展专项支出</t>
  </si>
  <si>
    <t>八、社会保障和就业支出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</si>
  <si>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</si>
  <si>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</si>
  <si>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</si>
  <si>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</si>
  <si>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</si>
  <si>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</si>
  <si>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</si>
  <si>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</si>
  <si>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</si>
  <si>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</si>
  <si>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</si>
  <si>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行政区划和地名管理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</si>
  <si>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</si>
  <si>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</si>
  <si>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</si>
  <si>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</si>
  <si>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</si>
  <si>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</si>
  <si>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</si>
  <si>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</si>
  <si>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</si>
  <si>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</si>
  <si>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</si>
  <si>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</si>
  <si>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</si>
  <si>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</si>
  <si>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</si>
  <si>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</si>
  <si>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</si>
  <si>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</si>
  <si>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</si>
  <si>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</si>
  <si>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</si>
  <si>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</si>
  <si>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</si>
  <si>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</si>
  <si>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</si>
  <si>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</si>
  <si>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</si>
  <si>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</si>
  <si>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</si>
  <si>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</si>
  <si>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</si>
  <si>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</si>
  <si>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</si>
  <si>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</si>
  <si>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</si>
  <si>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</si>
  <si>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</si>
  <si>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</si>
  <si>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</si>
  <si>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</si>
  <si>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</si>
  <si>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</si>
  <si>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</si>
  <si>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</si>
  <si>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</si>
  <si>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</si>
  <si>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</si>
  <si>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</si>
  <si>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</si>
  <si>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</si>
  <si>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</si>
  <si>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</si>
  <si>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</si>
  <si>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</si>
  <si>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</si>
  <si>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</si>
  <si>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</si>
  <si>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</si>
  <si>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</si>
  <si>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</si>
  <si>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</si>
  <si>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</si>
  <si>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</si>
  <si>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</si>
  <si>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</si>
  <si>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</si>
  <si>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</si>
  <si>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</si>
  <si>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</si>
  <si>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</si>
  <si>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</si>
  <si>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</si>
  <si>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</si>
  <si>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</si>
  <si>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</si>
  <si>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</si>
  <si>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</si>
  <si>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部队供应</t>
  </si>
  <si>
    <t xml:space="preserve">      其他退役军人事务管理支出</t>
  </si>
  <si>
    <t xml:space="preserve">    其他社会保障和就业支出</t>
  </si>
  <si>
    <t>九、卫生健康支出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</si>
  <si>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</si>
  <si>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</si>
  <si>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</si>
  <si>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</si>
  <si>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</si>
  <si>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</si>
  <si>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</si>
  <si>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</si>
  <si>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</si>
  <si>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</si>
  <si>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</si>
  <si>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</si>
  <si>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</si>
  <si>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</si>
  <si>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</si>
  <si>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</si>
  <si>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</si>
  <si>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</si>
  <si>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</si>
  <si>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</si>
  <si>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</si>
  <si>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</si>
  <si>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</si>
  <si>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</si>
  <si>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</si>
  <si>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</si>
  <si>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</si>
  <si>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</si>
  <si>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</si>
  <si>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</si>
  <si>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</si>
  <si>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</si>
  <si>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</si>
  <si>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</si>
  <si>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</si>
  <si>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</si>
  <si>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</si>
  <si>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</si>
  <si>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</si>
  <si>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</si>
  <si>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</si>
  <si>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</si>
  <si>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</si>
  <si>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</si>
  <si>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</si>
  <si>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</si>
  <si>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</si>
  <si>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</si>
  <si>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</si>
  <si>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</si>
  <si>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</si>
  <si>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</si>
  <si>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</si>
  <si>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</si>
  <si>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</si>
  <si>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</si>
  <si>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老龄卫生健康服务</t>
  </si>
  <si>
    <t xml:space="preserve">      老龄卫生健康服务</t>
  </si>
  <si>
    <t xml:space="preserve">    其他卫生健康支出</t>
  </si>
  <si>
    <t xml:space="preserve">      其他卫生健康支出</t>
  </si>
  <si>
    <t>十、节能环保支出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</si>
  <si>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</si>
  <si>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</si>
  <si>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</si>
  <si>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</si>
  <si>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</si>
  <si>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</si>
  <si>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</si>
  <si>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</si>
  <si>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</si>
  <si>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</si>
  <si>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</si>
  <si>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</si>
  <si>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</si>
  <si>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</si>
  <si>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</si>
  <si>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</si>
  <si>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</si>
  <si>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</si>
  <si>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</si>
  <si>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</si>
  <si>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</si>
  <si>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</si>
  <si>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</si>
  <si>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</si>
  <si>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</si>
  <si>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</si>
  <si>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</si>
  <si>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</si>
  <si>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</si>
  <si>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</si>
  <si>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</si>
  <si>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</si>
  <si>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</si>
  <si>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</si>
  <si>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</si>
  <si>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</si>
  <si>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</si>
  <si>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</si>
  <si>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</si>
  <si>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</si>
  <si>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</si>
  <si>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</si>
  <si>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</si>
  <si>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</si>
  <si>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</si>
  <si>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</si>
  <si>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</si>
  <si>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</si>
  <si>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</si>
  <si>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</si>
  <si>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</si>
  <si>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</si>
  <si>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</si>
  <si>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</si>
  <si>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</si>
  <si>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</si>
  <si>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</si>
  <si>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</si>
  <si>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</si>
  <si>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</si>
  <si>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</si>
  <si>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>十一、城乡社区支出</t>
  </si>
  <si>
    <t>十二、农林水支出</t>
  </si>
  <si>
    <t xml:space="preserve">       “三西”农业建设专项补助</t>
  </si>
  <si>
    <t xml:space="preserve">      其他农林水支出</t>
  </si>
  <si>
    <t>十三、交通运输支出</t>
  </si>
  <si>
    <t xml:space="preserve">      其他交通运输支出</t>
  </si>
  <si>
    <t>十五、商业服务业等支出</t>
  </si>
  <si>
    <t xml:space="preserve">      其他商业服务业等支出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</si>
  <si>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</si>
  <si>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</si>
  <si>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</si>
  <si>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</si>
  <si>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</si>
  <si>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</si>
  <si>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</si>
  <si>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支出合计</t>
  </si>
  <si>
    <t>表四</t>
  </si>
  <si>
    <t>收入</t>
  </si>
  <si>
    <t>支出</t>
  </si>
  <si>
    <r>
      <rPr>
        <b/>
        <sz val="11"/>
        <rFont val="宋体"/>
        <family val="3"/>
        <charset val="134"/>
      </rPr>
      <t>项</t>
    </r>
    <r>
      <rPr>
        <b/>
        <sz val="12"/>
        <rFont val="宋体"/>
        <family val="3"/>
        <charset val="134"/>
      </rPr>
      <t>目</t>
    </r>
  </si>
  <si>
    <t>一、农网还贷资金收入</t>
  </si>
  <si>
    <t>一、文化旅游体育与传媒支出</t>
  </si>
  <si>
    <t>二、海南省高等级公路车辆通行附加费收入</t>
  </si>
  <si>
    <t xml:space="preserve">   国家电影事业发展专项资金安排的支出</t>
  </si>
  <si>
    <t>三、港口建设费收入</t>
  </si>
  <si>
    <t xml:space="preserve">   旅游发展基金支出</t>
  </si>
  <si>
    <t>四、国家电影事业发展专项资金收入</t>
  </si>
  <si>
    <t xml:space="preserve">   国家电影事业发展专项资金对应专项债务收入安排的支出</t>
  </si>
  <si>
    <t>五、国有土地收益基金收入</t>
  </si>
  <si>
    <t>六、农业土地开发资金收入</t>
  </si>
  <si>
    <t xml:space="preserve">    大中型水库移民后期扶持基金支出</t>
  </si>
  <si>
    <t>七、国有土地使用权出让收入</t>
  </si>
  <si>
    <t xml:space="preserve">    小型水库移民扶助基金安排的支出</t>
  </si>
  <si>
    <t>八、大中型水库库区基金收入</t>
  </si>
  <si>
    <t xml:space="preserve">    小型水库移民扶助基金对应专项债务收入安排的支出</t>
  </si>
  <si>
    <t>九、彩票公益金收入</t>
  </si>
  <si>
    <t>三、节能环保支出</t>
  </si>
  <si>
    <t>十、城市基础设施配套费收入</t>
  </si>
  <si>
    <t xml:space="preserve">    可再生能源电价附加收入安排的支出</t>
  </si>
  <si>
    <t>十一、小型水库移民扶助基金收入</t>
  </si>
  <si>
    <t xml:space="preserve">    废弃电器电子产品处理基金支出</t>
  </si>
  <si>
    <t>十二、国家重大水利工程建设基金收入</t>
  </si>
  <si>
    <t>四、城乡社区支出</t>
  </si>
  <si>
    <t>十三、车辆通行费</t>
  </si>
  <si>
    <t>十四、污水处理费收入</t>
  </si>
  <si>
    <t>十五、彩票发行机构和彩票销售机构的业务费用</t>
  </si>
  <si>
    <t>十六、其他政府性基金收入</t>
  </si>
  <si>
    <t xml:space="preserve">    农业土地开发资金安排的支出</t>
  </si>
  <si>
    <t>十七、专项债券对应项目专项收入</t>
  </si>
  <si>
    <t xml:space="preserve">    城市基础设施配套费安排的支出</t>
  </si>
  <si>
    <t xml:space="preserve">    土地储备专项债券收入安排的支出</t>
  </si>
  <si>
    <t xml:space="preserve">    棚户区改造专项债券收入安排的支出</t>
  </si>
  <si>
    <t xml:space="preserve">    城市基础设施配套费对应专项债务收入安排的支出</t>
  </si>
  <si>
    <t xml:space="preserve">    污水处理费对应专项债务收入安排的支出</t>
  </si>
  <si>
    <t>五、农林水支出</t>
  </si>
  <si>
    <t xml:space="preserve">    大中型水库库区基金安排的支出</t>
  </si>
  <si>
    <t xml:space="preserve">    三峡水库库区基金支出</t>
  </si>
  <si>
    <t xml:space="preserve">    国家重大水利工程建设基金安排的支出</t>
  </si>
  <si>
    <t xml:space="preserve">    大中型水库库区基金对应专项债务收入安排的支出</t>
  </si>
  <si>
    <t xml:space="preserve">    国家重大水利工程建设基金对应专项债务收入安排的支出</t>
  </si>
  <si>
    <t>六、交通运输支出</t>
  </si>
  <si>
    <t xml:space="preserve">    海南省高等级公路车辆通行附加费安排的支出</t>
  </si>
  <si>
    <t xml:space="preserve">    车辆通行费安排的支出</t>
  </si>
  <si>
    <t xml:space="preserve">    港口建设费安排的支出</t>
  </si>
  <si>
    <t xml:space="preserve">    铁路建设基金支出</t>
  </si>
  <si>
    <t xml:space="preserve">    船舶油污损害赔偿基金支出</t>
  </si>
  <si>
    <t xml:space="preserve">    民航发展基金支出</t>
  </si>
  <si>
    <t xml:space="preserve">    海南省高等级公路车辆通行附加费对应专项债务收入安排的支出</t>
  </si>
  <si>
    <t xml:space="preserve">    政府收费公路专项债券收入安排的支出</t>
  </si>
  <si>
    <t xml:space="preserve">    车辆通行费对应专项债务收入安排的支出</t>
  </si>
  <si>
    <t xml:space="preserve">    港口建设费对应专项债务收入安排的支出</t>
  </si>
  <si>
    <t xml:space="preserve">    农网还贷资金支出</t>
  </si>
  <si>
    <t xml:space="preserve">    其他政府性基金及对应专项债务收入安排的支出</t>
  </si>
  <si>
    <t xml:space="preserve">    彩票发行销售机构业务费安排的支出</t>
  </si>
  <si>
    <t xml:space="preserve">    彩票公益金安排的支出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</si>
  <si>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</si>
  <si>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</si>
  <si>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</si>
  <si>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</si>
  <si>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</si>
  <si>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</si>
  <si>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</si>
  <si>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</si>
  <si>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</si>
  <si>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</si>
  <si>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</si>
  <si>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</si>
  <si>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</si>
  <si>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 xml:space="preserve"> 地方政府专项债务还本支出</t>
  </si>
  <si>
    <t xml:space="preserve">  地方政府专项债务收入</t>
  </si>
  <si>
    <t xml:space="preserve"> 地方政府专项债务转贷支出</t>
  </si>
  <si>
    <t xml:space="preserve">  地方政府专项债务转贷收入</t>
  </si>
  <si>
    <t>收入总计</t>
  </si>
  <si>
    <t>支出总计</t>
  </si>
  <si>
    <t>表五</t>
  </si>
  <si>
    <t>收    入</t>
  </si>
  <si>
    <t>支    出</t>
  </si>
  <si>
    <t>项    目</t>
  </si>
  <si>
    <t>表六</t>
  </si>
  <si>
    <t>国有资本经营预算收入</t>
  </si>
  <si>
    <t>国有资本经营预算支出</t>
  </si>
  <si>
    <t xml:space="preserve">  其中：利润收入</t>
  </si>
  <si>
    <t xml:space="preserve">国有企业资本金注入 </t>
  </si>
  <si>
    <t xml:space="preserve">       股利、股息收入</t>
  </si>
  <si>
    <t xml:space="preserve">其他国有企业资本金注入 </t>
  </si>
  <si>
    <t xml:space="preserve">       产权转让收入</t>
  </si>
  <si>
    <t xml:space="preserve">       清算收入</t>
  </si>
  <si>
    <t xml:space="preserve">       其他国有资本经营收入</t>
  </si>
  <si>
    <t>表1</t>
  </si>
  <si>
    <t>项   目</t>
  </si>
  <si>
    <t>上级对我县转移支付</t>
  </si>
  <si>
    <t>合   计</t>
  </si>
  <si>
    <t>税收返还</t>
  </si>
  <si>
    <t>所得税基数返还</t>
  </si>
  <si>
    <t>成品油税费改革税收返还</t>
  </si>
  <si>
    <t>增值税税收返还</t>
  </si>
  <si>
    <t>消费税税收返还</t>
  </si>
  <si>
    <t>增值税收入划分税收返还</t>
  </si>
  <si>
    <t>其他收入划分返还</t>
  </si>
  <si>
    <t>一般性转移支付</t>
  </si>
  <si>
    <t>专项转移支付</t>
  </si>
  <si>
    <t>表2</t>
  </si>
  <si>
    <t>县  区</t>
  </si>
  <si>
    <t>合  计</t>
  </si>
  <si>
    <t>唐河县</t>
  </si>
  <si>
    <t>方城县</t>
  </si>
  <si>
    <t>镇平县</t>
  </si>
  <si>
    <t>社旗县</t>
  </si>
  <si>
    <t>新野县</t>
  </si>
  <si>
    <t>内乡县</t>
  </si>
  <si>
    <t>淅川县</t>
  </si>
  <si>
    <t>西峡县</t>
  </si>
  <si>
    <t>南召县</t>
  </si>
  <si>
    <t>桐柏县</t>
  </si>
  <si>
    <t>宛城区</t>
  </si>
  <si>
    <t>卧龙区</t>
  </si>
  <si>
    <t>高新区</t>
  </si>
  <si>
    <t>南阳新区</t>
  </si>
  <si>
    <t>官庄工区</t>
  </si>
  <si>
    <t>鸭河工区</t>
  </si>
  <si>
    <t>表3</t>
  </si>
  <si>
    <t>合    计</t>
  </si>
  <si>
    <t>表4</t>
  </si>
  <si>
    <t>一般债务限额</t>
  </si>
  <si>
    <t>新增一般债券</t>
  </si>
  <si>
    <t>一般债务余额</t>
  </si>
  <si>
    <t>备注</t>
  </si>
  <si>
    <t>专项债务限额</t>
  </si>
  <si>
    <t>新增专项债券</t>
  </si>
  <si>
    <t>专项债务余额</t>
  </si>
  <si>
    <t>表6</t>
  </si>
  <si>
    <t>基本支出</t>
  </si>
  <si>
    <t>201 一般公共服务</t>
  </si>
  <si>
    <t>204 公共安全支出</t>
  </si>
  <si>
    <t>205 教育支出</t>
  </si>
  <si>
    <t>206 科学技术支出</t>
  </si>
  <si>
    <t>207 文化旅游体育与传媒支出</t>
  </si>
  <si>
    <t>208 社会保障和就业支出</t>
  </si>
  <si>
    <t>210 卫生健康支出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</si>
  <si>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</si>
  <si>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</si>
  <si>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</si>
  <si>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</si>
  <si>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</si>
  <si>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</si>
  <si>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220 自然资源海洋气象等支出</t>
  </si>
  <si>
    <t>222 粮油物资储备支出</t>
  </si>
  <si>
    <t>224 灾害防治及应急管理支出</t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</si>
  <si>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</si>
  <si>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</si>
  <si>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</si>
  <si>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</si>
  <si>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</si>
  <si>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</si>
  <si>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</si>
  <si>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</si>
  <si>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</si>
  <si>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</si>
  <si>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</si>
  <si>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</si>
  <si>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</si>
  <si>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</si>
  <si>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</si>
  <si>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</si>
  <si>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对事业单位经常性补助</t>
  </si>
  <si>
    <t>工资福利支出</t>
  </si>
  <si>
    <t>商品和服务支出</t>
  </si>
  <si>
    <t>对个人和家庭的补助</t>
  </si>
  <si>
    <t>社会福利和救助</t>
  </si>
  <si>
    <t>助学金</t>
  </si>
  <si>
    <t>离退休费</t>
  </si>
  <si>
    <t>其他对个人和家庭的补助</t>
  </si>
  <si>
    <t>表8</t>
  </si>
  <si>
    <t>公务用车购置及运行费</t>
  </si>
  <si>
    <t>其中：公务用车运行维护费</t>
  </si>
  <si>
    <t xml:space="preserve">      公务用车购置费</t>
  </si>
  <si>
    <r>
      <rPr>
        <sz val="12"/>
        <rFont val="宋体"/>
        <family val="3"/>
        <charset val="134"/>
      </rPr>
      <t>备注：</t>
    </r>
    <r>
      <rPr>
        <sz val="12"/>
        <rFont val="宋体"/>
        <family val="3"/>
        <charset val="134"/>
      </rPr>
      <t>按照党中央、国务院以及部门预算管理有关规定，“三公”经费包括因公出国（境）费、公务用车购置及运行费和公务接待费。（</t>
    </r>
    <r>
      <rPr>
        <sz val="11"/>
        <color theme="1"/>
        <rFont val="宋体"/>
        <family val="3"/>
        <charset val="134"/>
        <scheme val="minor"/>
      </rPr>
      <t>1）</t>
    </r>
    <r>
      <rPr>
        <sz val="12"/>
        <rFont val="宋体"/>
        <family val="3"/>
        <charset val="134"/>
      </rPr>
      <t>因公出国（境）费，指单位工作人员公务出国（境）的住宿费、差旅费、伙食补助费、杂费、培训费等支出。</t>
    </r>
    <r>
      <rPr>
        <sz val="11"/>
        <color theme="1"/>
        <rFont val="宋体"/>
        <family val="3"/>
        <charset val="134"/>
        <scheme val="minor"/>
      </rPr>
      <t>（2）</t>
    </r>
    <r>
      <rPr>
        <sz val="12"/>
        <rFont val="宋体"/>
        <family val="3"/>
        <charset val="134"/>
      </rPr>
      <t>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</t>
    </r>
    <r>
      <rPr>
        <sz val="11"/>
        <color theme="1"/>
        <rFont val="宋体"/>
        <family val="3"/>
        <charset val="134"/>
        <scheme val="minor"/>
      </rPr>
      <t>（3）</t>
    </r>
    <r>
      <rPr>
        <sz val="12"/>
        <rFont val="宋体"/>
        <family val="3"/>
        <charset val="134"/>
      </rPr>
      <t>公务接待费，指单位按规定开支的各类公务接待（含外宾接待）支出。</t>
    </r>
  </si>
  <si>
    <t>表四.政府性基金预算收支表</t>
    <phoneticPr fontId="27" type="noConversion"/>
  </si>
  <si>
    <t>表五.县本级政府性基金预算收支表</t>
    <phoneticPr fontId="27" type="noConversion"/>
  </si>
  <si>
    <t>表六.社保基金预算收支表</t>
    <phoneticPr fontId="27" type="noConversion"/>
  </si>
  <si>
    <t>表七.国有资本经营预算收支表</t>
    <phoneticPr fontId="27" type="noConversion"/>
  </si>
  <si>
    <t>表八.县本级国有资本经营预算收支表</t>
    <phoneticPr fontId="27" type="noConversion"/>
  </si>
  <si>
    <r>
      <t>县本级2</t>
    </r>
    <r>
      <rPr>
        <b/>
        <sz val="16"/>
        <rFont val="黑体"/>
        <family val="3"/>
        <charset val="134"/>
      </rPr>
      <t>020</t>
    </r>
    <r>
      <rPr>
        <b/>
        <sz val="16"/>
        <rFont val="黑体"/>
        <family val="3"/>
        <charset val="134"/>
      </rPr>
      <t>年一般公共预算收入表</t>
    </r>
    <phoneticPr fontId="27" type="noConversion"/>
  </si>
  <si>
    <t>县本级2020年一般公共预算支出表</t>
    <phoneticPr fontId="27" type="noConversion"/>
  </si>
  <si>
    <t>2020年政府性基金预算收支表</t>
    <phoneticPr fontId="27" type="noConversion"/>
  </si>
  <si>
    <t>县本级2020年政府性基金预算收支表</t>
    <phoneticPr fontId="27" type="noConversion"/>
  </si>
  <si>
    <t>县本级2020年社会保险基金预算收支表</t>
    <phoneticPr fontId="27" type="noConversion"/>
  </si>
  <si>
    <t>2020年国有资本经营预算收支表</t>
    <phoneticPr fontId="27" type="noConversion"/>
  </si>
  <si>
    <t>县本级2020年国有资本经营预算收支表</t>
    <phoneticPr fontId="27" type="noConversion"/>
  </si>
  <si>
    <t>2020年市对县返还性收入和转移支付预算表</t>
    <phoneticPr fontId="27" type="noConversion"/>
  </si>
  <si>
    <t>2020年市对县税收返还和转移支付预算表</t>
    <phoneticPr fontId="27" type="noConversion"/>
  </si>
  <si>
    <t>2020年市对县政府性基金转移支付预算表</t>
    <phoneticPr fontId="27" type="noConversion"/>
  </si>
  <si>
    <t>2020年县级部门“三公”经费支出预算表</t>
    <phoneticPr fontId="27" type="noConversion"/>
  </si>
  <si>
    <t>县本级2020年国有资本经营预算转移支付表</t>
    <phoneticPr fontId="27" type="noConversion"/>
  </si>
  <si>
    <t xml:space="preserve">      其中：国内改征增值税</t>
  </si>
  <si>
    <t xml:space="preserve">      其中：水资源税</t>
  </si>
  <si>
    <t xml:space="preserve">    烟叶税</t>
    <phoneticPr fontId="23" type="noConversion"/>
  </si>
  <si>
    <t xml:space="preserve">    其他收入</t>
    <phoneticPr fontId="23" type="noConversion"/>
  </si>
  <si>
    <t xml:space="preserve"> </t>
    <phoneticPr fontId="23" type="noConversion"/>
  </si>
  <si>
    <t>收入合计</t>
    <phoneticPr fontId="23" type="noConversion"/>
  </si>
  <si>
    <t>2019年预算数</t>
    <phoneticPr fontId="23" type="noConversion"/>
  </si>
  <si>
    <t>2020年预算数</t>
    <phoneticPr fontId="23" type="noConversion"/>
  </si>
  <si>
    <t xml:space="preserve">      发票管理及税务登记</t>
  </si>
  <si>
    <t xml:space="preserve">      巡视工作</t>
  </si>
  <si>
    <t xml:space="preserve">      工会事务</t>
  </si>
  <si>
    <t xml:space="preserve">      宣传管理</t>
  </si>
  <si>
    <t xml:space="preserve">      信息安全事务</t>
  </si>
  <si>
    <t xml:space="preserve">      市场主体管理</t>
  </si>
  <si>
    <t xml:space="preserve">      市场秩序执法</t>
  </si>
  <si>
    <t xml:space="preserve">      质量基础</t>
  </si>
  <si>
    <t xml:space="preserve">      质量安全监管</t>
  </si>
  <si>
    <t xml:space="preserve">      食品安全监管</t>
  </si>
  <si>
    <t xml:space="preserve">      特勤业务</t>
  </si>
  <si>
    <t xml:space="preserve">      移民事务</t>
  </si>
  <si>
    <t xml:space="preserve">      中等职业教育</t>
  </si>
  <si>
    <t xml:space="preserve">      其他科技重大项目</t>
  </si>
  <si>
    <t xml:space="preserve">      文化和旅游管理事务</t>
  </si>
  <si>
    <t xml:space="preserve">      监测监管</t>
  </si>
  <si>
    <t xml:space="preserve">    其他文化旅游体育与传媒支出</t>
  </si>
  <si>
    <t xml:space="preserve">      其他文化旅游体育与传媒支出</t>
  </si>
  <si>
    <t xml:space="preserve">      社会组织管理</t>
  </si>
  <si>
    <t xml:space="preserve">      基层政权建设和社区治理</t>
  </si>
  <si>
    <t xml:space="preserve">    行政事业单位养老支出</t>
  </si>
  <si>
    <t xml:space="preserve">      行政单位离退休</t>
  </si>
  <si>
    <t xml:space="preserve">      其他行政事业单位养老支出</t>
  </si>
  <si>
    <t xml:space="preserve">      康复辅具</t>
  </si>
  <si>
    <t xml:space="preserve">      养老服务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</si>
  <si>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</si>
  <si>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</si>
  <si>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</si>
  <si>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  妇幼保健医院</t>
  </si>
  <si>
    <t xml:space="preserve">      康复医院</t>
  </si>
  <si>
    <t xml:space="preserve">      重大公共卫生服务</t>
  </si>
  <si>
    <t xml:space="preserve">      应对气候变化管理事务</t>
  </si>
  <si>
    <t xml:space="preserve">    退耕还林还草</t>
  </si>
  <si>
    <t xml:space="preserve">      其他退耕还林还草支出</t>
  </si>
  <si>
    <t xml:space="preserve">    城乡社区管理事务</t>
  </si>
  <si>
    <t xml:space="preserve">      城管执法</t>
  </si>
  <si>
    <t xml:space="preserve">      工程建设国家标准规范编制与监管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</si>
  <si>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</si>
  <si>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</si>
  <si>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</si>
  <si>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</si>
  <si>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</si>
  <si>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</si>
  <si>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</si>
  <si>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</si>
  <si>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</si>
  <si>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</si>
  <si>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建设市场管理与监督</t>
  </si>
  <si>
    <t xml:space="preserve">    其他城乡社区支出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</si>
  <si>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</si>
  <si>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</si>
  <si>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</si>
  <si>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</si>
  <si>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</si>
  <si>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</si>
  <si>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</si>
  <si>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</si>
  <si>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</si>
  <si>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</si>
  <si>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</si>
  <si>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</si>
  <si>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</si>
  <si>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</si>
  <si>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</si>
  <si>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</si>
  <si>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</si>
  <si>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</si>
  <si>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成品油价格改革对渔业的补贴</t>
  </si>
  <si>
    <t xml:space="preserve">      对高校毕业生到基层任职补助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</si>
  <si>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</si>
  <si>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</si>
  <si>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</si>
  <si>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</si>
  <si>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</si>
  <si>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</si>
  <si>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</si>
  <si>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</si>
  <si>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自然保护区等管理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</si>
  <si>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</si>
  <si>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</si>
  <si>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</si>
  <si>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</si>
  <si>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</si>
  <si>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</si>
  <si>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</si>
  <si>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</si>
  <si>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</si>
  <si>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成品油价格改革对林业的补贴</t>
  </si>
  <si>
    <t xml:space="preserve">      林业草原防灾减灾</t>
  </si>
  <si>
    <t xml:space="preserve">      国家公园</t>
  </si>
  <si>
    <t xml:space="preserve">      草原管理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</si>
  <si>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</si>
  <si>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</si>
  <si>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</si>
  <si>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</si>
  <si>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</si>
  <si>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</si>
  <si>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</si>
  <si>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</si>
  <si>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</si>
  <si>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</si>
  <si>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</si>
  <si>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</si>
  <si>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</si>
  <si>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</si>
  <si>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</si>
  <si>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</si>
  <si>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</si>
  <si>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</si>
  <si>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</si>
  <si>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</si>
  <si>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</si>
  <si>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农村人畜饮水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</si>
  <si>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</si>
  <si>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</si>
  <si>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</si>
  <si>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</si>
  <si>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</si>
  <si>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</si>
  <si>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</si>
  <si>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扶贫贷款奖补和贴息</t>
  </si>
  <si>
    <t xml:space="preserve">      扶贫事业机构</t>
  </si>
  <si>
    <t xml:space="preserve">      其他扶贫支出</t>
  </si>
  <si>
    <t xml:space="preserve">    农村综合改革</t>
  </si>
  <si>
    <t xml:space="preserve">      对村级一事一议的补助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</si>
  <si>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</si>
  <si>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</si>
  <si>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</si>
  <si>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</si>
  <si>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</si>
  <si>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</si>
  <si>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</si>
  <si>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涉农贷款增量奖励</t>
  </si>
  <si>
    <t xml:space="preserve">      农业保险保费补贴</t>
  </si>
  <si>
    <t xml:space="preserve">      创业担保贷款贴息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</si>
  <si>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</si>
  <si>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</si>
  <si>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</si>
  <si>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</si>
  <si>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</si>
  <si>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</si>
  <si>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</si>
  <si>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</si>
  <si>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</si>
  <si>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</si>
  <si>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</si>
  <si>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</si>
  <si>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</si>
  <si>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</si>
  <si>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</si>
  <si>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</si>
  <si>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</si>
  <si>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</si>
  <si>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</si>
  <si>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</si>
  <si>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</si>
  <si>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</si>
  <si>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</si>
  <si>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</si>
  <si>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</si>
  <si>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取消政府还贷二级公路收费专项支出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</si>
  <si>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</si>
  <si>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</si>
  <si>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</si>
  <si>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</si>
  <si>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</si>
  <si>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</si>
  <si>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</si>
  <si>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</si>
  <si>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</si>
  <si>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</si>
  <si>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</si>
  <si>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</si>
  <si>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</si>
  <si>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</si>
  <si>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</si>
  <si>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成品油价格改革对交通运输的补贴</t>
  </si>
  <si>
    <t xml:space="preserve">      对城市公交的补贴</t>
  </si>
  <si>
    <t xml:space="preserve">      对农村道路客运的补贴</t>
  </si>
  <si>
    <t xml:space="preserve">      对出租车的补贴</t>
  </si>
  <si>
    <t xml:space="preserve">      成品油价格改革补贴其他支出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</si>
  <si>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</si>
  <si>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</si>
  <si>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</si>
  <si>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</si>
  <si>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</si>
  <si>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</si>
  <si>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</si>
  <si>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</si>
  <si>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</t>
  </si>
  <si>
    <t xml:space="preserve">      公共交通运营补助</t>
  </si>
  <si>
    <t>十四、资源勘探工业信息等支出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</si>
  <si>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</si>
  <si>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</si>
  <si>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</si>
  <si>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</si>
  <si>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</si>
  <si>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</si>
  <si>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</si>
  <si>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</si>
  <si>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</si>
  <si>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</si>
  <si>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</si>
  <si>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</si>
  <si>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</si>
  <si>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</si>
  <si>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</si>
  <si>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</si>
  <si>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</si>
  <si>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</si>
  <si>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</si>
  <si>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</si>
  <si>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</si>
  <si>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</si>
  <si>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</si>
  <si>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</si>
  <si>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信息安全建设</t>
  </si>
  <si>
    <t xml:space="preserve">      专用通信</t>
  </si>
  <si>
    <t xml:space="preserve">      无线电监管</t>
  </si>
  <si>
    <t xml:space="preserve">      工业和信息产业战略研究与标准制定</t>
  </si>
  <si>
    <t xml:space="preserve">      工业和信息产业支持</t>
  </si>
  <si>
    <t xml:space="preserve">      电子专项工程</t>
  </si>
  <si>
    <t xml:space="preserve">      技术基础研究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</si>
  <si>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</si>
  <si>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</si>
  <si>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</si>
  <si>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</si>
  <si>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</si>
  <si>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</si>
  <si>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</si>
  <si>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</si>
  <si>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其他支持中小企业发展和管理支出</t>
  </si>
  <si>
    <t xml:space="preserve">    其他资源勘探工业信息等支出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</si>
  <si>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</si>
  <si>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</si>
  <si>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</si>
  <si>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</si>
  <si>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其他资源勘探工业信息等支出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</si>
  <si>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</si>
  <si>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</si>
  <si>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</si>
  <si>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</si>
  <si>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</si>
  <si>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</si>
  <si>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</si>
  <si>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</si>
  <si>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</si>
  <si>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</si>
  <si>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</si>
  <si>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</si>
  <si>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</si>
  <si>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</si>
  <si>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</si>
  <si>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</si>
  <si>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</si>
  <si>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</si>
  <si>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</si>
  <si>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</si>
  <si>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其他金融支出</t>
  </si>
  <si>
    <t xml:space="preserve">    医疗卫生</t>
  </si>
  <si>
    <t xml:space="preserve">    农业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</si>
  <si>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</si>
  <si>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</si>
  <si>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</si>
  <si>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</si>
  <si>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</si>
  <si>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</si>
  <si>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</si>
  <si>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</si>
  <si>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</si>
  <si>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</si>
  <si>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</si>
  <si>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地质勘查基金（周转金）支出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</si>
  <si>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</si>
  <si>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</si>
  <si>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</si>
  <si>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</si>
  <si>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</si>
  <si>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</si>
  <si>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</si>
  <si>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</si>
  <si>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</si>
  <si>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</si>
  <si>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</si>
  <si>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</si>
  <si>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</si>
  <si>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</si>
  <si>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</si>
  <si>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</si>
  <si>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</si>
  <si>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</si>
  <si>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</si>
  <si>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</si>
  <si>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</si>
  <si>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</si>
  <si>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</si>
  <si>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</si>
  <si>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</si>
  <si>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</si>
  <si>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</si>
  <si>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</si>
  <si>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</si>
  <si>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</si>
  <si>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</si>
  <si>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</si>
  <si>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</si>
  <si>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</si>
  <si>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</si>
  <si>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</si>
  <si>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</si>
  <si>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</si>
  <si>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</si>
  <si>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</si>
  <si>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</si>
  <si>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</si>
  <si>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</si>
  <si>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 xml:space="preserve">    粮油事务</t>
  </si>
  <si>
    <t xml:space="preserve">      粮食财务与审计支出</t>
  </si>
  <si>
    <t xml:space="preserve">      粮食信息统计</t>
  </si>
  <si>
    <t xml:space="preserve">      粮食专项业务活动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</si>
  <si>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</si>
  <si>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</si>
  <si>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</si>
  <si>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</si>
  <si>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</si>
  <si>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</si>
  <si>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其他粮油事务支出</t>
  </si>
  <si>
    <t xml:space="preserve">    物资事务</t>
  </si>
  <si>
    <t xml:space="preserve">      铁路专用线</t>
  </si>
  <si>
    <t xml:space="preserve">      护库武警和民兵支出</t>
  </si>
  <si>
    <t xml:space="preserve">      物资保管与保养</t>
  </si>
  <si>
    <t xml:space="preserve">      专项贷款利息</t>
  </si>
  <si>
    <t xml:space="preserve">      物资转移</t>
  </si>
  <si>
    <t xml:space="preserve">      物资轮换</t>
  </si>
  <si>
    <t xml:space="preserve">      仓库建设</t>
  </si>
  <si>
    <t xml:space="preserve">      仓库安防</t>
  </si>
  <si>
    <t xml:space="preserve">      其他物资事务支出</t>
  </si>
  <si>
    <t xml:space="preserve">    能源储备</t>
  </si>
  <si>
    <t xml:space="preserve">      石油储备</t>
  </si>
  <si>
    <t xml:space="preserve">      天然铀能源储备</t>
  </si>
  <si>
    <t xml:space="preserve">      煤炭储备</t>
  </si>
  <si>
    <t xml:space="preserve">      其他能源储备支出</t>
  </si>
  <si>
    <t xml:space="preserve">    粮油储备</t>
  </si>
  <si>
    <t xml:space="preserve">      储备粮油补贴</t>
  </si>
  <si>
    <t xml:space="preserve">      储备粮油差价补贴</t>
  </si>
  <si>
    <t xml:space="preserve">      储备粮（油）库建设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</si>
  <si>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</si>
  <si>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</si>
  <si>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</si>
  <si>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</si>
  <si>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</si>
  <si>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</si>
  <si>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</si>
  <si>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</si>
  <si>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</si>
  <si>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</si>
  <si>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</si>
  <si>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</si>
  <si>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</si>
  <si>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其他重要商品储备支出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</si>
  <si>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</si>
  <si>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</si>
  <si>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</si>
  <si>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</si>
  <si>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安全生产基础</t>
  </si>
  <si>
    <t xml:space="preserve">      应急救援</t>
  </si>
  <si>
    <t xml:space="preserve">      应急管理</t>
  </si>
  <si>
    <t xml:space="preserve">      其他应急管理支出</t>
  </si>
  <si>
    <t xml:space="preserve">    消防事务</t>
  </si>
  <si>
    <t xml:space="preserve">      消防应急救援</t>
  </si>
  <si>
    <t xml:space="preserve">      其他消防事务支出</t>
  </si>
  <si>
    <t xml:space="preserve">    森林消防事务</t>
  </si>
  <si>
    <t xml:space="preserve">      森林消防应急救援</t>
  </si>
  <si>
    <t xml:space="preserve">      其他森林消防事务支出</t>
  </si>
  <si>
    <t xml:space="preserve">    煤矿安全</t>
  </si>
  <si>
    <t xml:space="preserve">      煤矿安全监察事务</t>
  </si>
  <si>
    <t xml:space="preserve">      煤矿应急救援事务</t>
  </si>
  <si>
    <t xml:space="preserve">      其他煤矿安全支出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</si>
  <si>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</si>
  <si>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</si>
  <si>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</si>
  <si>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</si>
  <si>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</si>
  <si>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</si>
  <si>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</si>
  <si>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</si>
  <si>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</t>
  </si>
  <si>
    <t xml:space="preserve">      其他地震事务支出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</si>
  <si>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</si>
  <si>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</si>
  <si>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</si>
  <si>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</si>
  <si>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</si>
  <si>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中央自然灾害生活补助</t>
  </si>
  <si>
    <t xml:space="preserve">      地方自然灾害生活补助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</si>
  <si>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</si>
  <si>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</si>
  <si>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</si>
  <si>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  其他灾害防治及应急管理支出</t>
  </si>
  <si>
    <t>二十三、债务付息支出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</si>
  <si>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</si>
  <si>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</si>
  <si>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</si>
  <si>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</si>
  <si>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</si>
  <si>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>二十四、债务发行费用支出</t>
  </si>
  <si>
    <t xml:space="preserve">    地方政府一般债务发行费用支出</t>
  </si>
  <si>
    <t>二十五、其他支出</t>
  </si>
  <si>
    <t xml:space="preserve">    年初预留</t>
  </si>
  <si>
    <t>二、社会保障和就业支出</t>
    <phoneticPr fontId="27" type="noConversion"/>
  </si>
  <si>
    <t xml:space="preserve">    国有土地使用权出让收入安排的支出</t>
  </si>
  <si>
    <t xml:space="preserve">    国有土地收益基金安排的支出</t>
  </si>
  <si>
    <t xml:space="preserve">    污水处理费安排的支出</t>
  </si>
  <si>
    <t xml:space="preserve">    国有土地使用权出让收入对应专项债务收入安排的支出</t>
  </si>
  <si>
    <t>七、资源勘探工业信息等支出</t>
  </si>
  <si>
    <t>八、其他支出</t>
    <phoneticPr fontId="27" type="noConversion"/>
  </si>
  <si>
    <t>九、债务付息支出</t>
  </si>
  <si>
    <t>十、债务发行费用支出</t>
  </si>
  <si>
    <t xml:space="preserve">    社会保险基金预算收入合计</t>
    <phoneticPr fontId="23" type="noConversion"/>
  </si>
  <si>
    <t xml:space="preserve">    社会保险基金预算支出合计</t>
    <phoneticPr fontId="23" type="noConversion"/>
  </si>
  <si>
    <t xml:space="preserve">       城乡居民社会养老保险基金收入</t>
    <phoneticPr fontId="23" type="noConversion"/>
  </si>
  <si>
    <t xml:space="preserve">        城乡居民社会养老保险基金支出</t>
    <phoneticPr fontId="27" type="noConversion"/>
  </si>
  <si>
    <t xml:space="preserve">        其中：个人缴费收入</t>
    <phoneticPr fontId="23" type="noConversion"/>
  </si>
  <si>
    <t xml:space="preserve">        其中：基础养老金支出</t>
    <phoneticPr fontId="23" type="noConversion"/>
  </si>
  <si>
    <t xml:space="preserve">              集体补助收入</t>
    <phoneticPr fontId="23" type="noConversion"/>
  </si>
  <si>
    <t xml:space="preserve">              个人账户养老金支出</t>
    <phoneticPr fontId="23" type="noConversion"/>
  </si>
  <si>
    <t xml:space="preserve">              利息收入</t>
    <phoneticPr fontId="23" type="noConversion"/>
  </si>
  <si>
    <t xml:space="preserve">              转移支出</t>
    <phoneticPr fontId="23" type="noConversion"/>
  </si>
  <si>
    <t xml:space="preserve">              政府补贴收入</t>
    <phoneticPr fontId="23" type="noConversion"/>
  </si>
  <si>
    <t xml:space="preserve">              转移收入</t>
    <phoneticPr fontId="23" type="noConversion"/>
  </si>
  <si>
    <t>国有资本经营预算收入</t>
    <phoneticPr fontId="23" type="noConversion"/>
  </si>
  <si>
    <t>国有资本经营预算支出</t>
    <phoneticPr fontId="23" type="noConversion"/>
  </si>
  <si>
    <t xml:space="preserve">  其中：利润收入</t>
    <phoneticPr fontId="23" type="noConversion"/>
  </si>
  <si>
    <t xml:space="preserve">  其中：改革成本支出</t>
    <phoneticPr fontId="23" type="noConversion"/>
  </si>
  <si>
    <t xml:space="preserve">       股利、股息收入</t>
    <phoneticPr fontId="23" type="noConversion"/>
  </si>
  <si>
    <t xml:space="preserve">       国有企业资本金注入 </t>
    <phoneticPr fontId="23" type="noConversion"/>
  </si>
  <si>
    <t xml:space="preserve">       产权转让收入</t>
    <phoneticPr fontId="23" type="noConversion"/>
  </si>
  <si>
    <t xml:space="preserve">       国有企业政策性补贴</t>
    <phoneticPr fontId="23" type="noConversion"/>
  </si>
  <si>
    <t xml:space="preserve">       清算收入</t>
    <phoneticPr fontId="23" type="noConversion"/>
  </si>
  <si>
    <t xml:space="preserve">       其他国有资本经营支出</t>
    <phoneticPr fontId="23" type="noConversion"/>
  </si>
  <si>
    <t xml:space="preserve">       其他国有资本经营收入</t>
    <phoneticPr fontId="23" type="noConversion"/>
  </si>
  <si>
    <t>均衡性转移支付补助</t>
    <phoneticPr fontId="27" type="noConversion"/>
  </si>
  <si>
    <t>固定数额补助收入</t>
    <phoneticPr fontId="27" type="noConversion"/>
  </si>
  <si>
    <t>成品油价格和税费改革转移支付</t>
    <phoneticPr fontId="27" type="noConversion"/>
  </si>
  <si>
    <t>贫困地区转移支付收入</t>
    <phoneticPr fontId="27" type="noConversion"/>
  </si>
  <si>
    <t>其他一般性转移支付</t>
    <phoneticPr fontId="27" type="noConversion"/>
  </si>
  <si>
    <t>产粮（油）大县奖励资金收入</t>
    <phoneticPr fontId="27" type="noConversion"/>
  </si>
  <si>
    <t>各项结算补助</t>
    <phoneticPr fontId="27" type="noConversion"/>
  </si>
  <si>
    <t>教育共同财政事权转移支付收入</t>
    <phoneticPr fontId="27" type="noConversion"/>
  </si>
  <si>
    <t>卫生健康共同财政事权转移支付收入</t>
    <phoneticPr fontId="27" type="noConversion"/>
  </si>
  <si>
    <t>公共安全共同财政事权转移支付收入</t>
    <phoneticPr fontId="27" type="noConversion"/>
  </si>
  <si>
    <t>住房保障共同财政事权转移支付收入</t>
    <phoneticPr fontId="27" type="noConversion"/>
  </si>
  <si>
    <t>社会保障和就业共同财政事权转移支付收入</t>
    <phoneticPr fontId="27" type="noConversion"/>
  </si>
  <si>
    <t>节能环保共同财政事权转移支付收入</t>
    <phoneticPr fontId="27" type="noConversion"/>
  </si>
  <si>
    <t>农林水共同财政事权转移支付收入</t>
    <phoneticPr fontId="27" type="noConversion"/>
  </si>
  <si>
    <t>文化旅游共同财政事权转移支付收入</t>
    <phoneticPr fontId="27" type="noConversion"/>
  </si>
  <si>
    <t xml:space="preserve">  农林水事务</t>
    <phoneticPr fontId="27" type="noConversion"/>
  </si>
  <si>
    <t xml:space="preserve">    农村综合改革</t>
    <phoneticPr fontId="27" type="noConversion"/>
  </si>
  <si>
    <t xml:space="preserve">  住房保障支出</t>
    <phoneticPr fontId="27" type="noConversion"/>
  </si>
  <si>
    <t>社会保障和就业</t>
  </si>
  <si>
    <t xml:space="preserve">       移民补助</t>
    <phoneticPr fontId="27" type="noConversion"/>
  </si>
  <si>
    <r>
      <t xml:space="preserve">       </t>
    </r>
    <r>
      <rPr>
        <sz val="12"/>
        <rFont val="宋体"/>
        <family val="3"/>
        <charset val="134"/>
      </rPr>
      <t xml:space="preserve">      </t>
    </r>
    <r>
      <rPr>
        <sz val="12"/>
        <rFont val="宋体"/>
        <family val="3"/>
        <charset val="134"/>
      </rPr>
      <t>基础设施建设和经济发展</t>
    </r>
    <phoneticPr fontId="27" type="noConversion"/>
  </si>
  <si>
    <t>其他支出</t>
  </si>
  <si>
    <t xml:space="preserve">        用于残疾人事业的彩票公益金支出</t>
  </si>
  <si>
    <t xml:space="preserve">        用于其他社会公益事业的彩票公益金支出</t>
  </si>
  <si>
    <t>2019年度新野县本级政府一般债务限额及余额</t>
    <phoneticPr fontId="27" type="noConversion"/>
  </si>
  <si>
    <t>2019年度新野县本级政府专项债务限额及余额</t>
    <phoneticPr fontId="27" type="noConversion"/>
  </si>
  <si>
    <t xml:space="preserve">  其中：利润收入</t>
    <phoneticPr fontId="23" type="noConversion"/>
  </si>
  <si>
    <t xml:space="preserve">  其中：改革成本支出</t>
    <phoneticPr fontId="23" type="noConversion"/>
  </si>
  <si>
    <t xml:space="preserve">       产权转让收入</t>
    <phoneticPr fontId="23" type="noConversion"/>
  </si>
  <si>
    <t xml:space="preserve">       清算收入</t>
    <phoneticPr fontId="23" type="noConversion"/>
  </si>
  <si>
    <t xml:space="preserve">       其他国有资本经营支出</t>
    <phoneticPr fontId="23" type="noConversion"/>
  </si>
  <si>
    <t xml:space="preserve">       其他国有资本经营收入</t>
    <phoneticPr fontId="23" type="noConversion"/>
  </si>
  <si>
    <t>单位：万元</t>
    <phoneticPr fontId="27" type="noConversion"/>
  </si>
  <si>
    <r>
      <t>20</t>
    </r>
    <r>
      <rPr>
        <b/>
        <sz val="12"/>
        <rFont val="宋体"/>
        <family val="3"/>
        <charset val="134"/>
      </rPr>
      <t>20</t>
    </r>
    <r>
      <rPr>
        <b/>
        <sz val="12"/>
        <rFont val="宋体"/>
        <family val="3"/>
        <charset val="134"/>
      </rPr>
      <t>年预算数</t>
    </r>
    <phoneticPr fontId="27" type="noConversion"/>
  </si>
  <si>
    <t>上级对我县转移支付</t>
    <phoneticPr fontId="27" type="noConversion"/>
  </si>
  <si>
    <t>1.一般公共预算税收返还和转移支付表</t>
    <phoneticPr fontId="27" type="noConversion"/>
  </si>
  <si>
    <r>
      <t>8.20</t>
    </r>
    <r>
      <rPr>
        <sz val="11"/>
        <color theme="1"/>
        <rFont val="宋体"/>
        <family val="3"/>
        <charset val="134"/>
        <scheme val="minor"/>
      </rPr>
      <t>20</t>
    </r>
    <r>
      <rPr>
        <sz val="11"/>
        <color theme="1"/>
        <rFont val="宋体"/>
        <family val="3"/>
        <charset val="134"/>
        <scheme val="minor"/>
      </rPr>
      <t>年三公经费</t>
    </r>
    <phoneticPr fontId="27" type="noConversion"/>
  </si>
  <si>
    <r>
      <t>9.20</t>
    </r>
    <r>
      <rPr>
        <sz val="11"/>
        <color theme="1"/>
        <rFont val="宋体"/>
        <family val="3"/>
        <charset val="134"/>
        <scheme val="minor"/>
      </rPr>
      <t>20</t>
    </r>
    <r>
      <rPr>
        <sz val="11"/>
        <color theme="1"/>
        <rFont val="宋体"/>
        <family val="3"/>
        <charset val="134"/>
        <scheme val="minor"/>
      </rPr>
      <t>年国有资本经营预算转移支付表</t>
    </r>
    <phoneticPr fontId="27" type="noConversion"/>
  </si>
  <si>
    <t>县本级2020年一般公共预算本级基本支出经济分类</t>
    <phoneticPr fontId="27" type="noConversion"/>
  </si>
  <si>
    <t>县本级2020年一般公共预算本级基本支出功能分类</t>
    <phoneticPr fontId="27" type="noConversion"/>
  </si>
  <si>
    <t>2020年度新野县本级政府一般债务限额及余额</t>
    <phoneticPr fontId="27" type="noConversion"/>
  </si>
  <si>
    <t>注：因2020年度正在执行，数据无法准确判断，因此公开数据暂时为空。</t>
    <phoneticPr fontId="23" type="noConversion"/>
  </si>
  <si>
    <t>2020年度新野县本级政府专项债务限额及余额</t>
    <phoneticPr fontId="27" type="noConversion"/>
  </si>
  <si>
    <r>
      <rPr>
        <sz val="11"/>
        <color theme="1"/>
        <rFont val="宋体"/>
        <family val="3"/>
        <charset val="134"/>
        <scheme val="minor"/>
      </rPr>
      <t>4.2019</t>
    </r>
    <r>
      <rPr>
        <sz val="11"/>
        <color theme="1"/>
        <rFont val="宋体"/>
        <charset val="134"/>
        <scheme val="minor"/>
      </rPr>
      <t>年政府一般债务限额和余额情况表</t>
    </r>
    <phoneticPr fontId="27" type="noConversion"/>
  </si>
  <si>
    <t xml:space="preserve">4.1 2020年政府一般债务限额和余额情况表 </t>
    <phoneticPr fontId="27" type="noConversion"/>
  </si>
  <si>
    <t>5.2019年政府专项债务限额和余额情况表</t>
    <phoneticPr fontId="27" type="noConversion"/>
  </si>
  <si>
    <t>5.1 2020年政府专项债务限额和余额情况表</t>
    <phoneticPr fontId="27" type="noConversion"/>
  </si>
  <si>
    <t>6.一般公共预算本级基本支出（功能分类）</t>
    <phoneticPr fontId="27" type="noConversion"/>
  </si>
  <si>
    <t>7.一般公共预算本级基本支出（经济分类）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</si>
</sst>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76" formatCode="#,##0_ "/>
    <numFmt numFmtId="177" formatCode="0.00_ "/>
    <numFmt numFmtId="178" formatCode="#,##0_);[Red]\(#,##0\)"/>
    <numFmt numFmtId="179" formatCode="_ * #,##0_ ;_ * \-#,##0_ ;_ * &quot;-&quot;??_ ;_ @_ "/>
    <numFmt numFmtId="180" formatCode="0.0_ "/>
    <numFmt numFmtId="181" formatCode="0_ "/>
  </numFmts>
  <fonts count="35">
    <font>
      <sz val="11"/>
      <color theme="1"/>
      <name val="宋体"/>
      <charset val="134"/>
      <scheme val="minor"/>
    </font>
    <font>
      <sz val="12"/>
      <name val="黑体"/>
      <charset val="134"/>
    </font>
    <font>
      <b/>
      <sz val="16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6"/>
      <name val="微软雅黑"/>
      <charset val="134"/>
    </font>
    <font>
      <sz val="10"/>
      <name val="宋体"/>
      <charset val="134"/>
    </font>
    <font>
      <b/>
      <sz val="20"/>
      <name val="黑体"/>
      <charset val="134"/>
    </font>
    <font>
      <sz val="12"/>
      <color indexed="8"/>
      <name val="宋体"/>
      <charset val="134"/>
    </font>
    <font>
      <b/>
      <sz val="20"/>
      <name val="文星标宋"/>
      <charset val="134"/>
    </font>
    <font>
      <sz val="12"/>
      <name val="文星黑体"/>
      <charset val="134"/>
    </font>
    <font>
      <b/>
      <sz val="12"/>
      <color indexed="10"/>
      <name val="文星黑体"/>
      <charset val="134"/>
    </font>
    <font>
      <b/>
      <sz val="12"/>
      <name val="文星黑体"/>
      <charset val="134"/>
    </font>
    <font>
      <sz val="12"/>
      <color rgb="FFFF0000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6"/>
      <name val="黑体"/>
      <family val="3"/>
      <charset val="134"/>
    </font>
    <font>
      <b/>
      <sz val="18"/>
      <name val="宋体"/>
      <family val="3"/>
      <charset val="134"/>
    </font>
    <font>
      <b/>
      <sz val="16"/>
      <name val="微软雅黑"/>
      <family val="2"/>
      <charset val="134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theme="1"/>
      <name val="宋体"/>
      <family val="3"/>
      <charset val="134"/>
    </font>
    <font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8"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23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43" fontId="7" fillId="0" borderId="0" applyFont="0" applyFill="0" applyBorder="0" applyAlignment="0" applyProtection="0"/>
    <xf numFmtId="0" fontId="26" fillId="0" borderId="0">
      <alignment vertical="center"/>
    </xf>
  </cellStyleXfs>
  <cellXfs count="200">
    <xf numFmtId="0" fontId="0" fillId="0" borderId="0" xfId="0"/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Fill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176" fontId="6" fillId="0" borderId="4" xfId="0" applyNumberFormat="1" applyFont="1" applyFill="1" applyBorder="1" applyAlignment="1">
      <alignment horizontal="center" vertical="center"/>
    </xf>
    <xf numFmtId="0" fontId="7" fillId="0" borderId="0" xfId="7" applyFill="1"/>
    <xf numFmtId="0" fontId="3" fillId="0" borderId="0" xfId="7" applyFont="1" applyFill="1" applyAlignment="1">
      <alignment vertical="center"/>
    </xf>
    <xf numFmtId="0" fontId="3" fillId="0" borderId="0" xfId="7" applyFont="1" applyFill="1"/>
    <xf numFmtId="0" fontId="8" fillId="0" borderId="0" xfId="7" applyFont="1" applyFill="1" applyAlignment="1">
      <alignment vertical="center"/>
    </xf>
    <xf numFmtId="1" fontId="9" fillId="0" borderId="0" xfId="7" applyNumberFormat="1" applyFont="1" applyFill="1"/>
    <xf numFmtId="1" fontId="10" fillId="0" borderId="0" xfId="7" applyNumberFormat="1" applyFont="1" applyFill="1" applyAlignment="1">
      <alignment horizontal="right" vertical="center"/>
    </xf>
    <xf numFmtId="0" fontId="9" fillId="0" borderId="0" xfId="7" applyFont="1" applyFill="1"/>
    <xf numFmtId="0" fontId="3" fillId="0" borderId="4" xfId="7" applyFont="1" applyFill="1" applyBorder="1" applyAlignment="1">
      <alignment horizontal="center" vertical="center"/>
    </xf>
    <xf numFmtId="0" fontId="7" fillId="0" borderId="4" xfId="7" applyFont="1" applyFill="1" applyBorder="1" applyAlignment="1">
      <alignment vertical="center"/>
    </xf>
    <xf numFmtId="176" fontId="7" fillId="0" borderId="4" xfId="7" applyNumberFormat="1" applyFont="1" applyFill="1" applyBorder="1" applyAlignment="1" applyProtection="1">
      <alignment horizontal="right" vertical="center"/>
    </xf>
    <xf numFmtId="176" fontId="7" fillId="0" borderId="4" xfId="7" applyNumberFormat="1" applyFont="1" applyFill="1" applyBorder="1" applyAlignment="1">
      <alignment horizontal="right" vertical="center"/>
    </xf>
    <xf numFmtId="0" fontId="7" fillId="0" borderId="4" xfId="7" applyFill="1" applyBorder="1" applyAlignment="1">
      <alignment vertical="center"/>
    </xf>
    <xf numFmtId="176" fontId="3" fillId="0" borderId="4" xfId="7" applyNumberFormat="1" applyFont="1" applyFill="1" applyBorder="1" applyAlignment="1" applyProtection="1">
      <alignment horizontal="right" vertical="center"/>
    </xf>
    <xf numFmtId="0" fontId="3" fillId="0" borderId="0" xfId="6" applyFont="1" applyFill="1">
      <alignment vertical="center"/>
    </xf>
    <xf numFmtId="0" fontId="7" fillId="0" borderId="0" xfId="6" applyFont="1" applyFill="1">
      <alignment vertical="center"/>
    </xf>
    <xf numFmtId="0" fontId="1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11" fillId="0" borderId="0" xfId="0" applyFont="1" applyFill="1" applyAlignment="1">
      <alignment horizontal="right" vertical="center"/>
    </xf>
    <xf numFmtId="0" fontId="3" fillId="0" borderId="4" xfId="6" applyFont="1" applyFill="1" applyBorder="1" applyAlignment="1">
      <alignment horizontal="center" vertical="center"/>
    </xf>
    <xf numFmtId="0" fontId="3" fillId="0" borderId="6" xfId="6" applyFont="1" applyFill="1" applyBorder="1" applyAlignment="1">
      <alignment horizontal="center" vertical="center" wrapText="1"/>
    </xf>
    <xf numFmtId="0" fontId="3" fillId="0" borderId="4" xfId="6" applyFont="1" applyFill="1" applyBorder="1">
      <alignment vertical="center"/>
    </xf>
    <xf numFmtId="178" fontId="3" fillId="0" borderId="4" xfId="3" applyNumberFormat="1" applyFont="1" applyFill="1" applyBorder="1" applyAlignment="1" applyProtection="1">
      <alignment horizontal="right" vertical="center" wrapText="1"/>
    </xf>
    <xf numFmtId="0" fontId="7" fillId="0" borderId="4" xfId="6" applyFont="1" applyFill="1" applyBorder="1" applyAlignment="1">
      <alignment horizontal="left" vertical="center" indent="1"/>
    </xf>
    <xf numFmtId="178" fontId="7" fillId="0" borderId="4" xfId="3" applyNumberFormat="1" applyFont="1" applyFill="1" applyBorder="1" applyAlignment="1" applyProtection="1">
      <alignment horizontal="right" vertical="center" wrapText="1"/>
    </xf>
    <xf numFmtId="176" fontId="7" fillId="0" borderId="4" xfId="6" applyNumberFormat="1" applyFont="1" applyFill="1" applyBorder="1">
      <alignment vertical="center"/>
    </xf>
    <xf numFmtId="0" fontId="7" fillId="0" borderId="4" xfId="6" applyFont="1" applyFill="1" applyBorder="1">
      <alignment vertical="center"/>
    </xf>
    <xf numFmtId="0" fontId="3" fillId="0" borderId="4" xfId="5" applyFont="1" applyFill="1" applyBorder="1" applyAlignment="1">
      <alignment horizontal="center" vertical="center"/>
    </xf>
    <xf numFmtId="176" fontId="3" fillId="0" borderId="4" xfId="5" applyNumberFormat="1" applyFont="1" applyFill="1" applyBorder="1" applyAlignment="1">
      <alignment horizontal="right" vertical="center" wrapText="1"/>
    </xf>
    <xf numFmtId="176" fontId="7" fillId="0" borderId="0" xfId="6" applyNumberFormat="1" applyFont="1" applyFill="1">
      <alignment vertical="center"/>
    </xf>
    <xf numFmtId="0" fontId="11" fillId="0" borderId="0" xfId="0" applyFont="1" applyFill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176" fontId="10" fillId="0" borderId="4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distributed" vertical="center"/>
    </xf>
    <xf numFmtId="0" fontId="7" fillId="0" borderId="0" xfId="6">
      <alignment vertical="center"/>
    </xf>
    <xf numFmtId="0" fontId="3" fillId="0" borderId="0" xfId="6" applyFont="1">
      <alignment vertical="center"/>
    </xf>
    <xf numFmtId="0" fontId="7" fillId="0" borderId="4" xfId="6" applyBorder="1" applyAlignment="1">
      <alignment horizontal="center" vertical="center"/>
    </xf>
    <xf numFmtId="0" fontId="7" fillId="0" borderId="4" xfId="6" applyFont="1" applyBorder="1">
      <alignment vertical="center"/>
    </xf>
    <xf numFmtId="0" fontId="7" fillId="0" borderId="4" xfId="6" applyBorder="1">
      <alignment vertical="center"/>
    </xf>
    <xf numFmtId="0" fontId="7" fillId="0" borderId="0" xfId="14" applyFont="1" applyFill="1">
      <alignment vertical="center"/>
    </xf>
    <xf numFmtId="0" fontId="7" fillId="0" borderId="0" xfId="14" applyFill="1">
      <alignment vertical="center"/>
    </xf>
    <xf numFmtId="0" fontId="13" fillId="0" borderId="0" xfId="14" applyFont="1" applyFill="1">
      <alignment vertical="center"/>
    </xf>
    <xf numFmtId="0" fontId="3" fillId="0" borderId="0" xfId="14" applyFont="1" applyFill="1">
      <alignment vertical="center"/>
    </xf>
    <xf numFmtId="0" fontId="9" fillId="0" borderId="0" xfId="14" applyFont="1" applyFill="1">
      <alignment vertical="center"/>
    </xf>
    <xf numFmtId="0" fontId="13" fillId="0" borderId="0" xfId="14" applyFont="1" applyFill="1" applyAlignment="1">
      <alignment horizontal="right" vertical="center"/>
    </xf>
    <xf numFmtId="49" fontId="7" fillId="0" borderId="4" xfId="7" applyNumberFormat="1" applyFont="1" applyFill="1" applyBorder="1" applyAlignment="1" applyProtection="1">
      <alignment horizontal="left" vertical="center" wrapText="1"/>
    </xf>
    <xf numFmtId="178" fontId="7" fillId="0" borderId="4" xfId="9" applyNumberFormat="1" applyFont="1" applyFill="1" applyBorder="1" applyAlignment="1" applyProtection="1">
      <alignment horizontal="right" vertical="center"/>
    </xf>
    <xf numFmtId="49" fontId="7" fillId="0" borderId="4" xfId="7" applyNumberFormat="1" applyFill="1" applyBorder="1" applyAlignment="1" applyProtection="1">
      <alignment horizontal="left" vertical="center" wrapText="1" indent="1"/>
    </xf>
    <xf numFmtId="49" fontId="7" fillId="0" borderId="4" xfId="7" applyNumberFormat="1" applyFill="1" applyBorder="1" applyAlignment="1" applyProtection="1">
      <alignment horizontal="left" vertical="center" wrapText="1"/>
    </xf>
    <xf numFmtId="0" fontId="3" fillId="0" borderId="4" xfId="7" applyFont="1" applyBorder="1" applyAlignment="1">
      <alignment horizontal="center" vertical="center"/>
    </xf>
    <xf numFmtId="178" fontId="3" fillId="0" borderId="4" xfId="7" applyNumberFormat="1" applyFont="1" applyFill="1" applyBorder="1" applyAlignment="1" applyProtection="1">
      <alignment horizontal="right" vertical="center" wrapText="1"/>
    </xf>
    <xf numFmtId="0" fontId="7" fillId="0" borderId="0" xfId="8"/>
    <xf numFmtId="0" fontId="7" fillId="0" borderId="0" xfId="2" applyFill="1" applyAlignment="1">
      <alignment vertical="center" wrapText="1"/>
    </xf>
    <xf numFmtId="0" fontId="7" fillId="0" borderId="0" xfId="2" applyFont="1" applyFill="1">
      <alignment vertical="center"/>
    </xf>
    <xf numFmtId="0" fontId="3" fillId="0" borderId="0" xfId="2" applyFont="1" applyFill="1">
      <alignment vertical="center"/>
    </xf>
    <xf numFmtId="0" fontId="7" fillId="0" borderId="0" xfId="2" applyFill="1">
      <alignment vertical="center"/>
    </xf>
    <xf numFmtId="0" fontId="14" fillId="0" borderId="0" xfId="2" applyFont="1" applyFill="1" applyAlignment="1">
      <alignment vertical="center"/>
    </xf>
    <xf numFmtId="0" fontId="10" fillId="0" borderId="0" xfId="2" applyFont="1" applyFill="1" applyAlignment="1">
      <alignment horizontal="right" vertical="center"/>
    </xf>
    <xf numFmtId="0" fontId="3" fillId="0" borderId="4" xfId="2" applyFont="1" applyFill="1" applyBorder="1" applyAlignment="1">
      <alignment horizontal="center" vertical="center" wrapText="1"/>
    </xf>
    <xf numFmtId="0" fontId="3" fillId="0" borderId="4" xfId="8" applyFont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/>
    </xf>
    <xf numFmtId="179" fontId="15" fillId="0" borderId="4" xfId="16" applyNumberFormat="1" applyFont="1" applyFill="1" applyBorder="1" applyAlignment="1">
      <alignment vertical="center"/>
    </xf>
    <xf numFmtId="178" fontId="15" fillId="0" borderId="4" xfId="16" applyNumberFormat="1" applyFont="1" applyFill="1" applyBorder="1" applyAlignment="1">
      <alignment horizontal="right" vertical="center" wrapText="1"/>
    </xf>
    <xf numFmtId="0" fontId="7" fillId="0" borderId="4" xfId="2" applyFont="1" applyFill="1" applyBorder="1" applyAlignment="1">
      <alignment horizontal="left" vertical="center"/>
    </xf>
    <xf numFmtId="178" fontId="7" fillId="0" borderId="4" xfId="2" applyNumberFormat="1" applyFont="1" applyFill="1" applyBorder="1" applyAlignment="1">
      <alignment vertical="center"/>
    </xf>
    <xf numFmtId="178" fontId="7" fillId="0" borderId="4" xfId="2" applyNumberFormat="1" applyFont="1" applyFill="1" applyBorder="1" applyAlignment="1">
      <alignment horizontal="right" vertical="center" wrapText="1"/>
    </xf>
    <xf numFmtId="0" fontId="3" fillId="0" borderId="4" xfId="2" applyFont="1" applyFill="1" applyBorder="1" applyAlignment="1">
      <alignment horizontal="center" vertical="center"/>
    </xf>
    <xf numFmtId="178" fontId="3" fillId="0" borderId="4" xfId="2" applyNumberFormat="1" applyFont="1" applyFill="1" applyBorder="1" applyAlignment="1">
      <alignment vertical="center"/>
    </xf>
    <xf numFmtId="0" fontId="3" fillId="0" borderId="0" xfId="12" applyFont="1" applyFill="1" applyAlignment="1">
      <alignment vertical="center"/>
    </xf>
    <xf numFmtId="0" fontId="7" fillId="0" borderId="0" xfId="12" applyFont="1" applyFill="1" applyAlignment="1">
      <alignment vertical="center" wrapText="1"/>
    </xf>
    <xf numFmtId="0" fontId="7" fillId="0" borderId="0" xfId="12" applyFont="1" applyFill="1" applyAlignment="1">
      <alignment horizontal="center" vertical="center"/>
    </xf>
    <xf numFmtId="0" fontId="7" fillId="0" borderId="0" xfId="12" applyFont="1" applyFill="1" applyAlignment="1">
      <alignment vertical="center"/>
    </xf>
    <xf numFmtId="0" fontId="3" fillId="0" borderId="0" xfId="12" applyFont="1" applyFill="1" applyAlignment="1">
      <alignment vertical="center" wrapText="1"/>
    </xf>
    <xf numFmtId="0" fontId="3" fillId="0" borderId="8" xfId="12" applyFont="1" applyFill="1" applyBorder="1" applyAlignment="1">
      <alignment horizontal="center" vertical="center" wrapText="1"/>
    </xf>
    <xf numFmtId="176" fontId="3" fillId="0" borderId="4" xfId="12" applyNumberFormat="1" applyFont="1" applyFill="1" applyBorder="1" applyAlignment="1">
      <alignment horizontal="center" vertical="center" wrapText="1"/>
    </xf>
    <xf numFmtId="0" fontId="3" fillId="0" borderId="8" xfId="12" applyFont="1" applyFill="1" applyBorder="1" applyAlignment="1">
      <alignment horizontal="left" vertical="center" wrapText="1"/>
    </xf>
    <xf numFmtId="176" fontId="3" fillId="0" borderId="4" xfId="12" applyNumberFormat="1" applyFont="1" applyFill="1" applyBorder="1" applyAlignment="1">
      <alignment horizontal="center" vertical="center"/>
    </xf>
    <xf numFmtId="3" fontId="7" fillId="0" borderId="4" xfId="12" applyNumberFormat="1" applyFont="1" applyFill="1" applyBorder="1" applyAlignment="1">
      <alignment horizontal="left" vertical="center" wrapText="1" indent="1"/>
    </xf>
    <xf numFmtId="176" fontId="7" fillId="0" borderId="4" xfId="12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indent="1"/>
    </xf>
    <xf numFmtId="0" fontId="5" fillId="0" borderId="4" xfId="0" applyFont="1" applyFill="1" applyBorder="1" applyAlignment="1">
      <alignment horizontal="left" vertical="center" indent="2"/>
    </xf>
    <xf numFmtId="180" fontId="10" fillId="0" borderId="0" xfId="0" applyNumberFormat="1" applyFont="1" applyFill="1" applyAlignment="1">
      <alignment horizontal="right" vertical="center"/>
    </xf>
    <xf numFmtId="0" fontId="10" fillId="0" borderId="0" xfId="4" applyFont="1" applyFill="1" applyAlignment="1">
      <alignment horizontal="left" vertical="center"/>
    </xf>
    <xf numFmtId="0" fontId="10" fillId="0" borderId="0" xfId="4" applyFont="1" applyFill="1" applyAlignment="1">
      <alignment horizontal="center" vertical="center"/>
    </xf>
    <xf numFmtId="0" fontId="10" fillId="0" borderId="0" xfId="4" applyFont="1" applyAlignment="1">
      <alignment horizontal="left" vertical="center"/>
    </xf>
    <xf numFmtId="180" fontId="10" fillId="0" borderId="0" xfId="4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0" fontId="17" fillId="0" borderId="0" xfId="4" applyFont="1" applyAlignment="1">
      <alignment horizontal="left" vertical="center"/>
    </xf>
    <xf numFmtId="0" fontId="18" fillId="0" borderId="0" xfId="4" applyFont="1" applyFill="1" applyAlignment="1">
      <alignment horizontal="center" vertical="center"/>
    </xf>
    <xf numFmtId="180" fontId="19" fillId="0" borderId="0" xfId="15" applyNumberFormat="1" applyFont="1" applyBorder="1" applyAlignment="1">
      <alignment horizontal="right" vertical="center"/>
    </xf>
    <xf numFmtId="0" fontId="19" fillId="0" borderId="4" xfId="4" applyFont="1" applyFill="1" applyBorder="1" applyAlignment="1">
      <alignment horizontal="center" vertical="center"/>
    </xf>
    <xf numFmtId="181" fontId="19" fillId="0" borderId="4" xfId="4" applyNumberFormat="1" applyFont="1" applyFill="1" applyBorder="1" applyAlignment="1">
      <alignment horizontal="center" vertical="center"/>
    </xf>
    <xf numFmtId="180" fontId="19" fillId="0" borderId="4" xfId="4" applyNumberFormat="1" applyFont="1" applyFill="1" applyBorder="1" applyAlignment="1">
      <alignment horizontal="center" vertical="center"/>
    </xf>
    <xf numFmtId="0" fontId="19" fillId="0" borderId="4" xfId="4" applyFont="1" applyFill="1" applyBorder="1" applyAlignment="1">
      <alignment horizontal="left" vertical="center"/>
    </xf>
    <xf numFmtId="1" fontId="19" fillId="0" borderId="4" xfId="1" applyNumberFormat="1" applyFont="1" applyFill="1" applyBorder="1" applyAlignment="1" applyProtection="1">
      <alignment horizontal="center" vertical="center" wrapText="1"/>
    </xf>
    <xf numFmtId="180" fontId="19" fillId="0" borderId="4" xfId="13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Alignment="1">
      <alignment vertical="center"/>
    </xf>
    <xf numFmtId="180" fontId="7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80" fontId="3" fillId="0" borderId="4" xfId="0" applyNumberFormat="1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vertical="center"/>
    </xf>
    <xf numFmtId="176" fontId="31" fillId="2" borderId="4" xfId="0" applyNumberFormat="1" applyFont="1" applyFill="1" applyBorder="1" applyAlignment="1">
      <alignment horizontal="center" vertical="center"/>
    </xf>
    <xf numFmtId="180" fontId="31" fillId="2" borderId="4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176" fontId="31" fillId="2" borderId="4" xfId="0" applyNumberFormat="1" applyFont="1" applyFill="1" applyBorder="1" applyAlignment="1" applyProtection="1">
      <alignment horizontal="center" vertical="center"/>
    </xf>
    <xf numFmtId="0" fontId="20" fillId="2" borderId="0" xfId="0" applyFont="1" applyFill="1" applyAlignment="1">
      <alignment vertical="center"/>
    </xf>
    <xf numFmtId="0" fontId="31" fillId="2" borderId="4" xfId="0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distributed" vertical="center"/>
    </xf>
    <xf numFmtId="1" fontId="31" fillId="2" borderId="4" xfId="0" applyNumberFormat="1" applyFont="1" applyFill="1" applyBorder="1" applyAlignment="1">
      <alignment horizontal="center" vertical="center"/>
    </xf>
    <xf numFmtId="181" fontId="31" fillId="2" borderId="4" xfId="0" applyNumberFormat="1" applyFont="1" applyFill="1" applyBorder="1" applyAlignment="1" applyProtection="1">
      <alignment horizontal="left" vertical="center"/>
      <protection locked="0"/>
    </xf>
    <xf numFmtId="180" fontId="31" fillId="2" borderId="4" xfId="0" applyNumberFormat="1" applyFont="1" applyFill="1" applyBorder="1" applyAlignment="1" applyProtection="1">
      <alignment horizontal="left" vertical="center"/>
      <protection locked="0"/>
    </xf>
    <xf numFmtId="181" fontId="31" fillId="2" borderId="3" xfId="0" applyNumberFormat="1" applyFont="1" applyFill="1" applyBorder="1" applyAlignment="1" applyProtection="1">
      <alignment horizontal="left" vertical="center"/>
      <protection locked="0"/>
    </xf>
    <xf numFmtId="180" fontId="31" fillId="2" borderId="3" xfId="0" applyNumberFormat="1" applyFont="1" applyFill="1" applyBorder="1" applyAlignment="1" applyProtection="1">
      <alignment horizontal="left" vertical="center"/>
      <protection locked="0"/>
    </xf>
    <xf numFmtId="0" fontId="31" fillId="2" borderId="3" xfId="0" applyFont="1" applyFill="1" applyBorder="1" applyAlignment="1">
      <alignment vertical="center"/>
    </xf>
    <xf numFmtId="0" fontId="24" fillId="2" borderId="4" xfId="0" applyFont="1" applyFill="1" applyBorder="1" applyAlignment="1">
      <alignment horizontal="center" vertical="center"/>
    </xf>
    <xf numFmtId="1" fontId="31" fillId="2" borderId="4" xfId="0" applyNumberFormat="1" applyFont="1" applyFill="1" applyBorder="1" applyAlignment="1" applyProtection="1">
      <alignment horizontal="center" vertical="center"/>
      <protection locked="0"/>
    </xf>
    <xf numFmtId="0" fontId="31" fillId="2" borderId="4" xfId="0" applyNumberFormat="1" applyFont="1" applyFill="1" applyBorder="1" applyAlignment="1" applyProtection="1">
      <alignment horizontal="center" vertical="center"/>
      <protection locked="0"/>
    </xf>
    <xf numFmtId="0" fontId="31" fillId="2" borderId="4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vertical="center"/>
    </xf>
    <xf numFmtId="0" fontId="31" fillId="2" borderId="0" xfId="0" applyFont="1" applyFill="1" applyAlignment="1">
      <alignment vertical="center"/>
    </xf>
    <xf numFmtId="3" fontId="31" fillId="2" borderId="4" xfId="0" applyNumberFormat="1" applyFont="1" applyFill="1" applyBorder="1" applyAlignment="1" applyProtection="1">
      <alignment vertical="center"/>
    </xf>
    <xf numFmtId="3" fontId="31" fillId="2" borderId="4" xfId="0" applyNumberFormat="1" applyFont="1" applyFill="1" applyBorder="1" applyAlignment="1" applyProtection="1">
      <alignment horizontal="left" vertical="center"/>
    </xf>
    <xf numFmtId="3" fontId="33" fillId="2" borderId="4" xfId="0" applyNumberFormat="1" applyFont="1" applyFill="1" applyBorder="1" applyAlignment="1" applyProtection="1">
      <alignment vertical="center"/>
    </xf>
    <xf numFmtId="0" fontId="31" fillId="2" borderId="3" xfId="0" applyFont="1" applyFill="1" applyBorder="1" applyAlignment="1">
      <alignment horizontal="center" vertical="center"/>
    </xf>
    <xf numFmtId="3" fontId="32" fillId="2" borderId="4" xfId="0" applyNumberFormat="1" applyFont="1" applyFill="1" applyBorder="1" applyAlignment="1" applyProtection="1">
      <alignment vertical="center"/>
    </xf>
    <xf numFmtId="0" fontId="25" fillId="2" borderId="0" xfId="0" applyFont="1" applyFill="1" applyAlignment="1">
      <alignment vertical="center"/>
    </xf>
    <xf numFmtId="0" fontId="24" fillId="2" borderId="4" xfId="0" applyFont="1" applyFill="1" applyBorder="1" applyAlignment="1">
      <alignment vertical="center"/>
    </xf>
    <xf numFmtId="1" fontId="31" fillId="2" borderId="4" xfId="0" applyNumberFormat="1" applyFont="1" applyFill="1" applyBorder="1" applyAlignment="1" applyProtection="1">
      <alignment vertical="center"/>
      <protection locked="0"/>
    </xf>
    <xf numFmtId="0" fontId="22" fillId="0" borderId="4" xfId="0" applyFont="1" applyFill="1" applyBorder="1" applyAlignment="1">
      <alignment vertical="center"/>
    </xf>
    <xf numFmtId="176" fontId="22" fillId="0" borderId="4" xfId="0" applyNumberFormat="1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vertical="center"/>
    </xf>
    <xf numFmtId="176" fontId="22" fillId="2" borderId="4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2" fillId="2" borderId="4" xfId="0" applyFont="1" applyFill="1" applyBorder="1" applyAlignment="1">
      <alignment horizontal="center" vertical="center"/>
    </xf>
    <xf numFmtId="0" fontId="34" fillId="2" borderId="4" xfId="0" applyFont="1" applyFill="1" applyBorder="1" applyAlignment="1">
      <alignment vertical="center"/>
    </xf>
    <xf numFmtId="176" fontId="34" fillId="2" borderId="4" xfId="0" applyNumberFormat="1" applyFont="1" applyFill="1" applyBorder="1" applyAlignment="1">
      <alignment horizontal="center" vertical="center"/>
    </xf>
    <xf numFmtId="0" fontId="25" fillId="0" borderId="4" xfId="12" applyFont="1" applyFill="1" applyBorder="1" applyAlignment="1">
      <alignment horizontal="left" vertical="center" wrapText="1"/>
    </xf>
    <xf numFmtId="176" fontId="25" fillId="0" borderId="4" xfId="12" applyNumberFormat="1" applyFont="1" applyFill="1" applyBorder="1" applyAlignment="1">
      <alignment horizontal="center" vertical="center"/>
    </xf>
    <xf numFmtId="3" fontId="26" fillId="0" borderId="4" xfId="12" applyNumberFormat="1" applyFont="1" applyFill="1" applyBorder="1" applyAlignment="1">
      <alignment horizontal="left" vertical="center" wrapText="1" indent="1"/>
    </xf>
    <xf numFmtId="176" fontId="26" fillId="0" borderId="4" xfId="12" applyNumberFormat="1" applyFont="1" applyFill="1" applyBorder="1" applyAlignment="1">
      <alignment horizontal="center" vertical="center"/>
    </xf>
    <xf numFmtId="3" fontId="26" fillId="0" borderId="6" xfId="12" applyNumberFormat="1" applyFont="1" applyFill="1" applyBorder="1" applyAlignment="1">
      <alignment horizontal="left" vertical="center" wrapText="1" indent="1"/>
    </xf>
    <xf numFmtId="3" fontId="25" fillId="0" borderId="6" xfId="12" applyNumberFormat="1" applyFont="1" applyFill="1" applyBorder="1" applyAlignment="1">
      <alignment horizontal="left" vertical="center" wrapText="1"/>
    </xf>
    <xf numFmtId="49" fontId="25" fillId="0" borderId="4" xfId="12" applyNumberFormat="1" applyFont="1" applyFill="1" applyBorder="1" applyAlignment="1">
      <alignment vertical="center" wrapText="1"/>
    </xf>
    <xf numFmtId="49" fontId="26" fillId="0" borderId="4" xfId="12" applyNumberFormat="1" applyFont="1" applyFill="1" applyBorder="1" applyAlignment="1">
      <alignment vertical="center" wrapText="1"/>
    </xf>
    <xf numFmtId="49" fontId="26" fillId="0" borderId="4" xfId="7" applyNumberFormat="1" applyFont="1" applyFill="1" applyBorder="1" applyAlignment="1" applyProtection="1">
      <alignment horizontal="left" vertical="center" wrapText="1" indent="2"/>
    </xf>
    <xf numFmtId="49" fontId="26" fillId="0" borderId="4" xfId="7" applyNumberFormat="1" applyFont="1" applyFill="1" applyBorder="1" applyAlignment="1" applyProtection="1">
      <alignment horizontal="left" vertical="center" wrapText="1"/>
    </xf>
    <xf numFmtId="0" fontId="26" fillId="0" borderId="0" xfId="6" applyFont="1" applyAlignment="1">
      <alignment horizontal="right" vertical="center"/>
    </xf>
    <xf numFmtId="49" fontId="25" fillId="0" borderId="4" xfId="7" applyNumberFormat="1" applyFont="1" applyFill="1" applyBorder="1" applyAlignment="1" applyProtection="1">
      <alignment horizontal="centerContinuous" vertical="center"/>
    </xf>
    <xf numFmtId="0" fontId="26" fillId="0" borderId="0" xfId="17">
      <alignment vertical="center"/>
    </xf>
    <xf numFmtId="0" fontId="22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6" fillId="0" borderId="0" xfId="4" applyNumberFormat="1" applyFont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29" fillId="0" borderId="0" xfId="12" applyFont="1" applyFill="1" applyAlignment="1">
      <alignment horizontal="center" vertical="center"/>
    </xf>
    <xf numFmtId="0" fontId="8" fillId="0" borderId="0" xfId="12" applyFont="1" applyFill="1" applyAlignment="1">
      <alignment horizontal="center" vertical="center"/>
    </xf>
    <xf numFmtId="0" fontId="7" fillId="0" borderId="5" xfId="12" applyFont="1" applyFill="1" applyBorder="1" applyAlignment="1">
      <alignment horizontal="left" vertical="center" wrapText="1"/>
    </xf>
    <xf numFmtId="0" fontId="3" fillId="0" borderId="7" xfId="12" applyFont="1" applyFill="1" applyBorder="1" applyAlignment="1">
      <alignment horizontal="center" vertical="center" wrapText="1"/>
    </xf>
    <xf numFmtId="0" fontId="3" fillId="0" borderId="8" xfId="12" applyFont="1" applyFill="1" applyBorder="1" applyAlignment="1">
      <alignment horizontal="center" vertical="center" wrapText="1"/>
    </xf>
    <xf numFmtId="0" fontId="25" fillId="0" borderId="4" xfId="12" applyFont="1" applyFill="1" applyBorder="1" applyAlignment="1">
      <alignment horizontal="center" vertical="center"/>
    </xf>
    <xf numFmtId="0" fontId="3" fillId="0" borderId="4" xfId="12" applyFont="1" applyFill="1" applyBorder="1" applyAlignment="1">
      <alignment horizontal="center" vertical="center"/>
    </xf>
    <xf numFmtId="0" fontId="29" fillId="0" borderId="0" xfId="8" applyFont="1" applyAlignment="1">
      <alignment horizontal="center" vertical="center"/>
    </xf>
    <xf numFmtId="0" fontId="8" fillId="0" borderId="0" xfId="8" applyFont="1" applyAlignment="1">
      <alignment horizontal="center" vertical="center"/>
    </xf>
    <xf numFmtId="0" fontId="7" fillId="0" borderId="5" xfId="2" applyFont="1" applyFill="1" applyBorder="1" applyAlignment="1">
      <alignment horizontal="left" vertical="center" wrapText="1"/>
    </xf>
    <xf numFmtId="0" fontId="29" fillId="0" borderId="0" xfId="14" applyFont="1" applyFill="1" applyAlignment="1">
      <alignment horizontal="center" vertical="center"/>
    </xf>
    <xf numFmtId="0" fontId="8" fillId="0" borderId="0" xfId="14" applyFont="1" applyFill="1" applyAlignment="1">
      <alignment horizontal="center" vertical="center"/>
    </xf>
    <xf numFmtId="0" fontId="3" fillId="0" borderId="6" xfId="7" applyFont="1" applyFill="1" applyBorder="1" applyAlignment="1">
      <alignment horizontal="center" vertical="center" wrapText="1"/>
    </xf>
    <xf numFmtId="0" fontId="3" fillId="0" borderId="3" xfId="7" applyFont="1" applyFill="1" applyBorder="1" applyAlignment="1">
      <alignment horizontal="center" vertical="center" wrapText="1"/>
    </xf>
    <xf numFmtId="0" fontId="3" fillId="0" borderId="4" xfId="10" applyFont="1" applyBorder="1" applyAlignment="1">
      <alignment horizontal="center" vertical="center"/>
    </xf>
    <xf numFmtId="0" fontId="30" fillId="0" borderId="0" xfId="6" applyFont="1" applyAlignment="1">
      <alignment horizontal="center" vertical="center"/>
    </xf>
    <xf numFmtId="0" fontId="12" fillId="0" borderId="0" xfId="6" applyFont="1" applyAlignment="1">
      <alignment horizontal="center" vertical="center"/>
    </xf>
    <xf numFmtId="0" fontId="26" fillId="0" borderId="5" xfId="17" applyFont="1" applyBorder="1" applyAlignment="1">
      <alignment horizontal="left" vertical="center"/>
    </xf>
    <xf numFmtId="0" fontId="26" fillId="0" borderId="5" xfId="17" applyBorder="1" applyAlignment="1">
      <alignment horizontal="left" vertical="center"/>
    </xf>
    <xf numFmtId="0" fontId="29" fillId="0" borderId="0" xfId="7" applyFont="1" applyFill="1" applyAlignment="1">
      <alignment horizontal="center" vertical="center"/>
    </xf>
    <xf numFmtId="0" fontId="8" fillId="0" borderId="0" xfId="7" applyFont="1" applyFill="1" applyAlignment="1">
      <alignment horizontal="center" vertical="center"/>
    </xf>
    <xf numFmtId="177" fontId="7" fillId="0" borderId="0" xfId="7" applyNumberFormat="1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</cellXfs>
  <cellStyles count="18">
    <cellStyle name="常规" xfId="0" builtinId="0"/>
    <cellStyle name="常规 10" xfId="6"/>
    <cellStyle name="常规 10 2" xfId="17"/>
    <cellStyle name="常规 11" xfId="7"/>
    <cellStyle name="常规 13" xfId="9"/>
    <cellStyle name="常规 15" xfId="10"/>
    <cellStyle name="常规 15_1.3日 2017年预算草案 - 副本" xfId="12"/>
    <cellStyle name="常规 15_2017年财政收支预算" xfId="8"/>
    <cellStyle name="常规 2" xfId="11"/>
    <cellStyle name="常规_09年10月报表--印刷" xfId="13"/>
    <cellStyle name="常规_2007基金预算" xfId="14"/>
    <cellStyle name="常规_2010-01-15_171424" xfId="4"/>
    <cellStyle name="常规_20160105省级2016年预算情况表（最新）" xfId="5"/>
    <cellStyle name="常规_Book3" xfId="1"/>
    <cellStyle name="常规_EE70A06373940074E0430A0804CB0074" xfId="3"/>
    <cellStyle name="常规_附件：2012年出口退税基数及超基数上解情况表" xfId="2"/>
    <cellStyle name="常规_人大报告附表1-7（2013）" xfId="15"/>
    <cellStyle name="千位分隔 2" xfId="1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opLeftCell="A7" workbookViewId="0">
      <selection activeCell="B17" sqref="B17:F17"/>
    </sheetView>
  </sheetViews>
  <sheetFormatPr defaultColWidth="9" defaultRowHeight="13.5"/>
  <cols>
    <col min="6" max="6" width="14.25" customWidth="1"/>
  </cols>
  <sheetData>
    <row r="1" spans="1:7" ht="48" customHeight="1">
      <c r="A1" s="169" t="s">
        <v>0</v>
      </c>
      <c r="B1" s="169"/>
      <c r="C1" s="169"/>
      <c r="D1" s="169"/>
      <c r="E1" s="169"/>
      <c r="F1" s="169"/>
      <c r="G1" s="169"/>
    </row>
    <row r="2" spans="1:7" ht="27" customHeight="1">
      <c r="B2" s="167" t="s">
        <v>1</v>
      </c>
      <c r="C2" s="167"/>
      <c r="D2" s="167"/>
      <c r="E2" s="167"/>
      <c r="F2" s="167"/>
    </row>
    <row r="3" spans="1:7" ht="27" customHeight="1">
      <c r="B3" s="167" t="s">
        <v>2</v>
      </c>
      <c r="C3" s="167"/>
      <c r="D3" s="167"/>
      <c r="E3" s="167"/>
      <c r="F3" s="167"/>
    </row>
    <row r="4" spans="1:7" ht="27" customHeight="1">
      <c r="B4" s="167" t="s">
        <v>3</v>
      </c>
      <c r="C4" s="167"/>
      <c r="D4" s="167"/>
      <c r="E4" s="167"/>
      <c r="F4" s="167"/>
    </row>
    <row r="5" spans="1:7" ht="27" customHeight="1">
      <c r="B5" s="168" t="s">
        <v>810</v>
      </c>
      <c r="C5" s="167"/>
      <c r="D5" s="167"/>
      <c r="E5" s="167"/>
      <c r="F5" s="167"/>
    </row>
    <row r="6" spans="1:7" ht="27" customHeight="1">
      <c r="B6" s="168" t="s">
        <v>811</v>
      </c>
      <c r="C6" s="167"/>
      <c r="D6" s="167"/>
      <c r="E6" s="167"/>
      <c r="F6" s="167"/>
    </row>
    <row r="7" spans="1:7" ht="27" customHeight="1">
      <c r="B7" s="168" t="s">
        <v>812</v>
      </c>
      <c r="C7" s="167"/>
      <c r="D7" s="167"/>
      <c r="E7" s="167"/>
      <c r="F7" s="167"/>
    </row>
    <row r="8" spans="1:7" ht="27" customHeight="1">
      <c r="B8" s="168" t="s">
        <v>813</v>
      </c>
      <c r="C8" s="167"/>
      <c r="D8" s="167"/>
      <c r="E8" s="167"/>
      <c r="F8" s="167"/>
    </row>
    <row r="9" spans="1:7" ht="27" customHeight="1">
      <c r="B9" s="168" t="s">
        <v>814</v>
      </c>
      <c r="C9" s="167"/>
      <c r="D9" s="167"/>
      <c r="E9" s="167"/>
      <c r="F9" s="167"/>
    </row>
    <row r="10" spans="1:7" ht="27" customHeight="1">
      <c r="B10" s="165" t="s">
        <v>1311</v>
      </c>
      <c r="C10" s="166"/>
      <c r="D10" s="166"/>
      <c r="E10" s="166"/>
      <c r="F10" s="166"/>
    </row>
    <row r="11" spans="1:7" ht="27" customHeight="1">
      <c r="B11" s="166" t="s">
        <v>4</v>
      </c>
      <c r="C11" s="166"/>
      <c r="D11" s="166"/>
      <c r="E11" s="166"/>
      <c r="F11" s="166"/>
    </row>
    <row r="12" spans="1:7" ht="27" customHeight="1">
      <c r="B12" s="166" t="s">
        <v>5</v>
      </c>
      <c r="C12" s="166"/>
      <c r="D12" s="166"/>
      <c r="E12" s="166"/>
      <c r="F12" s="166"/>
    </row>
    <row r="13" spans="1:7" ht="27" customHeight="1">
      <c r="B13" s="165" t="s">
        <v>1319</v>
      </c>
      <c r="C13" s="166"/>
      <c r="D13" s="166"/>
      <c r="E13" s="166"/>
      <c r="F13" s="166"/>
    </row>
    <row r="14" spans="1:7" ht="27" customHeight="1">
      <c r="B14" s="165" t="s">
        <v>1320</v>
      </c>
      <c r="C14" s="166"/>
      <c r="D14" s="166"/>
      <c r="E14" s="166"/>
      <c r="F14" s="166"/>
    </row>
    <row r="15" spans="1:7" ht="27" customHeight="1">
      <c r="B15" s="165" t="s">
        <v>1321</v>
      </c>
      <c r="C15" s="166"/>
      <c r="D15" s="166"/>
      <c r="E15" s="166"/>
      <c r="F15" s="166"/>
    </row>
    <row r="16" spans="1:7" ht="27" customHeight="1">
      <c r="B16" s="165" t="s">
        <v>1322</v>
      </c>
      <c r="C16" s="166"/>
      <c r="D16" s="166"/>
      <c r="E16" s="166"/>
      <c r="F16" s="166"/>
    </row>
    <row r="17" spans="2:6" ht="27" customHeight="1">
      <c r="B17" s="165" t="s">
        <v>1323</v>
      </c>
      <c r="C17" s="166"/>
      <c r="D17" s="166"/>
      <c r="E17" s="166"/>
      <c r="F17" s="166"/>
    </row>
    <row r="18" spans="2:6" ht="27" customHeight="1">
      <c r="B18" s="165" t="s">
        <v>1324</v>
      </c>
      <c r="C18" s="166"/>
      <c r="D18" s="166"/>
      <c r="E18" s="166"/>
      <c r="F18" s="166"/>
    </row>
    <row r="19" spans="2:6" ht="27" customHeight="1">
      <c r="B19" s="165" t="s">
        <v>1312</v>
      </c>
      <c r="C19" s="166"/>
      <c r="D19" s="166"/>
      <c r="E19" s="166"/>
      <c r="F19" s="166"/>
    </row>
    <row r="20" spans="2:6" ht="27" customHeight="1">
      <c r="B20" s="165" t="s">
        <v>1313</v>
      </c>
      <c r="C20" s="166"/>
      <c r="D20" s="166"/>
      <c r="E20" s="166"/>
      <c r="F20" s="166"/>
    </row>
    <row r="21" spans="2:6" ht="27" customHeight="1">
      <c r="B21" s="167"/>
      <c r="C21" s="167"/>
      <c r="D21" s="167"/>
      <c r="E21" s="167"/>
      <c r="F21" s="167"/>
    </row>
    <row r="22" spans="2:6" ht="27" customHeight="1">
      <c r="B22" s="167"/>
      <c r="C22" s="167"/>
      <c r="D22" s="167"/>
      <c r="E22" s="167"/>
      <c r="F22" s="167"/>
    </row>
  </sheetData>
  <mergeCells count="22">
    <mergeCell ref="B16:F16"/>
    <mergeCell ref="A1:G1"/>
    <mergeCell ref="B2:F2"/>
    <mergeCell ref="B3:F3"/>
    <mergeCell ref="B4:F4"/>
    <mergeCell ref="B5:F5"/>
    <mergeCell ref="B20:F20"/>
    <mergeCell ref="B21:F21"/>
    <mergeCell ref="B22:F22"/>
    <mergeCell ref="B6:F6"/>
    <mergeCell ref="B9:F9"/>
    <mergeCell ref="B13:F13"/>
    <mergeCell ref="B15:F15"/>
    <mergeCell ref="B17:F17"/>
    <mergeCell ref="B18:F18"/>
    <mergeCell ref="B19:F19"/>
    <mergeCell ref="B7:F7"/>
    <mergeCell ref="B8:F8"/>
    <mergeCell ref="B10:F10"/>
    <mergeCell ref="B11:F11"/>
    <mergeCell ref="B12:F12"/>
    <mergeCell ref="B14:F14"/>
  </mergeCells>
  <phoneticPr fontId="27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workbookViewId="0">
      <selection activeCell="B30" sqref="B30"/>
    </sheetView>
  </sheetViews>
  <sheetFormatPr defaultColWidth="9" defaultRowHeight="14.25"/>
  <cols>
    <col min="1" max="1" width="50.5" style="81" customWidth="1"/>
    <col min="2" max="2" width="40.25" style="82" customWidth="1"/>
    <col min="3" max="255" width="9" style="83"/>
    <col min="256" max="256" width="39" style="83" customWidth="1"/>
    <col min="257" max="257" width="40.25" style="83" customWidth="1"/>
    <col min="258" max="258" width="10.5" style="83" customWidth="1"/>
    <col min="259" max="511" width="9" style="83"/>
    <col min="512" max="512" width="39" style="83" customWidth="1"/>
    <col min="513" max="513" width="40.25" style="83" customWidth="1"/>
    <col min="514" max="514" width="10.5" style="83" customWidth="1"/>
    <col min="515" max="767" width="9" style="83"/>
    <col min="768" max="768" width="39" style="83" customWidth="1"/>
    <col min="769" max="769" width="40.25" style="83" customWidth="1"/>
    <col min="770" max="770" width="10.5" style="83" customWidth="1"/>
    <col min="771" max="1023" width="9" style="83"/>
    <col min="1024" max="1024" width="39" style="83" customWidth="1"/>
    <col min="1025" max="1025" width="40.25" style="83" customWidth="1"/>
    <col min="1026" max="1026" width="10.5" style="83" customWidth="1"/>
    <col min="1027" max="1279" width="9" style="83"/>
    <col min="1280" max="1280" width="39" style="83" customWidth="1"/>
    <col min="1281" max="1281" width="40.25" style="83" customWidth="1"/>
    <col min="1282" max="1282" width="10.5" style="83" customWidth="1"/>
    <col min="1283" max="1535" width="9" style="83"/>
    <col min="1536" max="1536" width="39" style="83" customWidth="1"/>
    <col min="1537" max="1537" width="40.25" style="83" customWidth="1"/>
    <col min="1538" max="1538" width="10.5" style="83" customWidth="1"/>
    <col min="1539" max="1791" width="9" style="83"/>
    <col min="1792" max="1792" width="39" style="83" customWidth="1"/>
    <col min="1793" max="1793" width="40.25" style="83" customWidth="1"/>
    <col min="1794" max="1794" width="10.5" style="83" customWidth="1"/>
    <col min="1795" max="2047" width="9" style="83"/>
    <col min="2048" max="2048" width="39" style="83" customWidth="1"/>
    <col min="2049" max="2049" width="40.25" style="83" customWidth="1"/>
    <col min="2050" max="2050" width="10.5" style="83" customWidth="1"/>
    <col min="2051" max="2303" width="9" style="83"/>
    <col min="2304" max="2304" width="39" style="83" customWidth="1"/>
    <col min="2305" max="2305" width="40.25" style="83" customWidth="1"/>
    <col min="2306" max="2306" width="10.5" style="83" customWidth="1"/>
    <col min="2307" max="2559" width="9" style="83"/>
    <col min="2560" max="2560" width="39" style="83" customWidth="1"/>
    <col min="2561" max="2561" width="40.25" style="83" customWidth="1"/>
    <col min="2562" max="2562" width="10.5" style="83" customWidth="1"/>
    <col min="2563" max="2815" width="9" style="83"/>
    <col min="2816" max="2816" width="39" style="83" customWidth="1"/>
    <col min="2817" max="2817" width="40.25" style="83" customWidth="1"/>
    <col min="2818" max="2818" width="10.5" style="83" customWidth="1"/>
    <col min="2819" max="3071" width="9" style="83"/>
    <col min="3072" max="3072" width="39" style="83" customWidth="1"/>
    <col min="3073" max="3073" width="40.25" style="83" customWidth="1"/>
    <col min="3074" max="3074" width="10.5" style="83" customWidth="1"/>
    <col min="3075" max="3327" width="9" style="83"/>
    <col min="3328" max="3328" width="39" style="83" customWidth="1"/>
    <col min="3329" max="3329" width="40.25" style="83" customWidth="1"/>
    <col min="3330" max="3330" width="10.5" style="83" customWidth="1"/>
    <col min="3331" max="3583" width="9" style="83"/>
    <col min="3584" max="3584" width="39" style="83" customWidth="1"/>
    <col min="3585" max="3585" width="40.25" style="83" customWidth="1"/>
    <col min="3586" max="3586" width="10.5" style="83" customWidth="1"/>
    <col min="3587" max="3839" width="9" style="83"/>
    <col min="3840" max="3840" width="39" style="83" customWidth="1"/>
    <col min="3841" max="3841" width="40.25" style="83" customWidth="1"/>
    <col min="3842" max="3842" width="10.5" style="83" customWidth="1"/>
    <col min="3843" max="4095" width="9" style="83"/>
    <col min="4096" max="4096" width="39" style="83" customWidth="1"/>
    <col min="4097" max="4097" width="40.25" style="83" customWidth="1"/>
    <col min="4098" max="4098" width="10.5" style="83" customWidth="1"/>
    <col min="4099" max="4351" width="9" style="83"/>
    <col min="4352" max="4352" width="39" style="83" customWidth="1"/>
    <col min="4353" max="4353" width="40.25" style="83" customWidth="1"/>
    <col min="4354" max="4354" width="10.5" style="83" customWidth="1"/>
    <col min="4355" max="4607" width="9" style="83"/>
    <col min="4608" max="4608" width="39" style="83" customWidth="1"/>
    <col min="4609" max="4609" width="40.25" style="83" customWidth="1"/>
    <col min="4610" max="4610" width="10.5" style="83" customWidth="1"/>
    <col min="4611" max="4863" width="9" style="83"/>
    <col min="4864" max="4864" width="39" style="83" customWidth="1"/>
    <col min="4865" max="4865" width="40.25" style="83" customWidth="1"/>
    <col min="4866" max="4866" width="10.5" style="83" customWidth="1"/>
    <col min="4867" max="5119" width="9" style="83"/>
    <col min="5120" max="5120" width="39" style="83" customWidth="1"/>
    <col min="5121" max="5121" width="40.25" style="83" customWidth="1"/>
    <col min="5122" max="5122" width="10.5" style="83" customWidth="1"/>
    <col min="5123" max="5375" width="9" style="83"/>
    <col min="5376" max="5376" width="39" style="83" customWidth="1"/>
    <col min="5377" max="5377" width="40.25" style="83" customWidth="1"/>
    <col min="5378" max="5378" width="10.5" style="83" customWidth="1"/>
    <col min="5379" max="5631" width="9" style="83"/>
    <col min="5632" max="5632" width="39" style="83" customWidth="1"/>
    <col min="5633" max="5633" width="40.25" style="83" customWidth="1"/>
    <col min="5634" max="5634" width="10.5" style="83" customWidth="1"/>
    <col min="5635" max="5887" width="9" style="83"/>
    <col min="5888" max="5888" width="39" style="83" customWidth="1"/>
    <col min="5889" max="5889" width="40.25" style="83" customWidth="1"/>
    <col min="5890" max="5890" width="10.5" style="83" customWidth="1"/>
    <col min="5891" max="6143" width="9" style="83"/>
    <col min="6144" max="6144" width="39" style="83" customWidth="1"/>
    <col min="6145" max="6145" width="40.25" style="83" customWidth="1"/>
    <col min="6146" max="6146" width="10.5" style="83" customWidth="1"/>
    <col min="6147" max="6399" width="9" style="83"/>
    <col min="6400" max="6400" width="39" style="83" customWidth="1"/>
    <col min="6401" max="6401" width="40.25" style="83" customWidth="1"/>
    <col min="6402" max="6402" width="10.5" style="83" customWidth="1"/>
    <col min="6403" max="6655" width="9" style="83"/>
    <col min="6656" max="6656" width="39" style="83" customWidth="1"/>
    <col min="6657" max="6657" width="40.25" style="83" customWidth="1"/>
    <col min="6658" max="6658" width="10.5" style="83" customWidth="1"/>
    <col min="6659" max="6911" width="9" style="83"/>
    <col min="6912" max="6912" width="39" style="83" customWidth="1"/>
    <col min="6913" max="6913" width="40.25" style="83" customWidth="1"/>
    <col min="6914" max="6914" width="10.5" style="83" customWidth="1"/>
    <col min="6915" max="7167" width="9" style="83"/>
    <col min="7168" max="7168" width="39" style="83" customWidth="1"/>
    <col min="7169" max="7169" width="40.25" style="83" customWidth="1"/>
    <col min="7170" max="7170" width="10.5" style="83" customWidth="1"/>
    <col min="7171" max="7423" width="9" style="83"/>
    <col min="7424" max="7424" width="39" style="83" customWidth="1"/>
    <col min="7425" max="7425" width="40.25" style="83" customWidth="1"/>
    <col min="7426" max="7426" width="10.5" style="83" customWidth="1"/>
    <col min="7427" max="7679" width="9" style="83"/>
    <col min="7680" max="7680" width="39" style="83" customWidth="1"/>
    <col min="7681" max="7681" width="40.25" style="83" customWidth="1"/>
    <col min="7682" max="7682" width="10.5" style="83" customWidth="1"/>
    <col min="7683" max="7935" width="9" style="83"/>
    <col min="7936" max="7936" width="39" style="83" customWidth="1"/>
    <col min="7937" max="7937" width="40.25" style="83" customWidth="1"/>
    <col min="7938" max="7938" width="10.5" style="83" customWidth="1"/>
    <col min="7939" max="8191" width="9" style="83"/>
    <col min="8192" max="8192" width="39" style="83" customWidth="1"/>
    <col min="8193" max="8193" width="40.25" style="83" customWidth="1"/>
    <col min="8194" max="8194" width="10.5" style="83" customWidth="1"/>
    <col min="8195" max="8447" width="9" style="83"/>
    <col min="8448" max="8448" width="39" style="83" customWidth="1"/>
    <col min="8449" max="8449" width="40.25" style="83" customWidth="1"/>
    <col min="8450" max="8450" width="10.5" style="83" customWidth="1"/>
    <col min="8451" max="8703" width="9" style="83"/>
    <col min="8704" max="8704" width="39" style="83" customWidth="1"/>
    <col min="8705" max="8705" width="40.25" style="83" customWidth="1"/>
    <col min="8706" max="8706" width="10.5" style="83" customWidth="1"/>
    <col min="8707" max="8959" width="9" style="83"/>
    <col min="8960" max="8960" width="39" style="83" customWidth="1"/>
    <col min="8961" max="8961" width="40.25" style="83" customWidth="1"/>
    <col min="8962" max="8962" width="10.5" style="83" customWidth="1"/>
    <col min="8963" max="9215" width="9" style="83"/>
    <col min="9216" max="9216" width="39" style="83" customWidth="1"/>
    <col min="9217" max="9217" width="40.25" style="83" customWidth="1"/>
    <col min="9218" max="9218" width="10.5" style="83" customWidth="1"/>
    <col min="9219" max="9471" width="9" style="83"/>
    <col min="9472" max="9472" width="39" style="83" customWidth="1"/>
    <col min="9473" max="9473" width="40.25" style="83" customWidth="1"/>
    <col min="9474" max="9474" width="10.5" style="83" customWidth="1"/>
    <col min="9475" max="9727" width="9" style="83"/>
    <col min="9728" max="9728" width="39" style="83" customWidth="1"/>
    <col min="9729" max="9729" width="40.25" style="83" customWidth="1"/>
    <col min="9730" max="9730" width="10.5" style="83" customWidth="1"/>
    <col min="9731" max="9983" width="9" style="83"/>
    <col min="9984" max="9984" width="39" style="83" customWidth="1"/>
    <col min="9985" max="9985" width="40.25" style="83" customWidth="1"/>
    <col min="9986" max="9986" width="10.5" style="83" customWidth="1"/>
    <col min="9987" max="10239" width="9" style="83"/>
    <col min="10240" max="10240" width="39" style="83" customWidth="1"/>
    <col min="10241" max="10241" width="40.25" style="83" customWidth="1"/>
    <col min="10242" max="10242" width="10.5" style="83" customWidth="1"/>
    <col min="10243" max="10495" width="9" style="83"/>
    <col min="10496" max="10496" width="39" style="83" customWidth="1"/>
    <col min="10497" max="10497" width="40.25" style="83" customWidth="1"/>
    <col min="10498" max="10498" width="10.5" style="83" customWidth="1"/>
    <col min="10499" max="10751" width="9" style="83"/>
    <col min="10752" max="10752" width="39" style="83" customWidth="1"/>
    <col min="10753" max="10753" width="40.25" style="83" customWidth="1"/>
    <col min="10754" max="10754" width="10.5" style="83" customWidth="1"/>
    <col min="10755" max="11007" width="9" style="83"/>
    <col min="11008" max="11008" width="39" style="83" customWidth="1"/>
    <col min="11009" max="11009" width="40.25" style="83" customWidth="1"/>
    <col min="11010" max="11010" width="10.5" style="83" customWidth="1"/>
    <col min="11011" max="11263" width="9" style="83"/>
    <col min="11264" max="11264" width="39" style="83" customWidth="1"/>
    <col min="11265" max="11265" width="40.25" style="83" customWidth="1"/>
    <col min="11266" max="11266" width="10.5" style="83" customWidth="1"/>
    <col min="11267" max="11519" width="9" style="83"/>
    <col min="11520" max="11520" width="39" style="83" customWidth="1"/>
    <col min="11521" max="11521" width="40.25" style="83" customWidth="1"/>
    <col min="11522" max="11522" width="10.5" style="83" customWidth="1"/>
    <col min="11523" max="11775" width="9" style="83"/>
    <col min="11776" max="11776" width="39" style="83" customWidth="1"/>
    <col min="11777" max="11777" width="40.25" style="83" customWidth="1"/>
    <col min="11778" max="11778" width="10.5" style="83" customWidth="1"/>
    <col min="11779" max="12031" width="9" style="83"/>
    <col min="12032" max="12032" width="39" style="83" customWidth="1"/>
    <col min="12033" max="12033" width="40.25" style="83" customWidth="1"/>
    <col min="12034" max="12034" width="10.5" style="83" customWidth="1"/>
    <col min="12035" max="12287" width="9" style="83"/>
    <col min="12288" max="12288" width="39" style="83" customWidth="1"/>
    <col min="12289" max="12289" width="40.25" style="83" customWidth="1"/>
    <col min="12290" max="12290" width="10.5" style="83" customWidth="1"/>
    <col min="12291" max="12543" width="9" style="83"/>
    <col min="12544" max="12544" width="39" style="83" customWidth="1"/>
    <col min="12545" max="12545" width="40.25" style="83" customWidth="1"/>
    <col min="12546" max="12546" width="10.5" style="83" customWidth="1"/>
    <col min="12547" max="12799" width="9" style="83"/>
    <col min="12800" max="12800" width="39" style="83" customWidth="1"/>
    <col min="12801" max="12801" width="40.25" style="83" customWidth="1"/>
    <col min="12802" max="12802" width="10.5" style="83" customWidth="1"/>
    <col min="12803" max="13055" width="9" style="83"/>
    <col min="13056" max="13056" width="39" style="83" customWidth="1"/>
    <col min="13057" max="13057" width="40.25" style="83" customWidth="1"/>
    <col min="13058" max="13058" width="10.5" style="83" customWidth="1"/>
    <col min="13059" max="13311" width="9" style="83"/>
    <col min="13312" max="13312" width="39" style="83" customWidth="1"/>
    <col min="13313" max="13313" width="40.25" style="83" customWidth="1"/>
    <col min="13314" max="13314" width="10.5" style="83" customWidth="1"/>
    <col min="13315" max="13567" width="9" style="83"/>
    <col min="13568" max="13568" width="39" style="83" customWidth="1"/>
    <col min="13569" max="13569" width="40.25" style="83" customWidth="1"/>
    <col min="13570" max="13570" width="10.5" style="83" customWidth="1"/>
    <col min="13571" max="13823" width="9" style="83"/>
    <col min="13824" max="13824" width="39" style="83" customWidth="1"/>
    <col min="13825" max="13825" width="40.25" style="83" customWidth="1"/>
    <col min="13826" max="13826" width="10.5" style="83" customWidth="1"/>
    <col min="13827" max="14079" width="9" style="83"/>
    <col min="14080" max="14080" width="39" style="83" customWidth="1"/>
    <col min="14081" max="14081" width="40.25" style="83" customWidth="1"/>
    <col min="14082" max="14082" width="10.5" style="83" customWidth="1"/>
    <col min="14083" max="14335" width="9" style="83"/>
    <col min="14336" max="14336" width="39" style="83" customWidth="1"/>
    <col min="14337" max="14337" width="40.25" style="83" customWidth="1"/>
    <col min="14338" max="14338" width="10.5" style="83" customWidth="1"/>
    <col min="14339" max="14591" width="9" style="83"/>
    <col min="14592" max="14592" width="39" style="83" customWidth="1"/>
    <col min="14593" max="14593" width="40.25" style="83" customWidth="1"/>
    <col min="14594" max="14594" width="10.5" style="83" customWidth="1"/>
    <col min="14595" max="14847" width="9" style="83"/>
    <col min="14848" max="14848" width="39" style="83" customWidth="1"/>
    <col min="14849" max="14849" width="40.25" style="83" customWidth="1"/>
    <col min="14850" max="14850" width="10.5" style="83" customWidth="1"/>
    <col min="14851" max="15103" width="9" style="83"/>
    <col min="15104" max="15104" width="39" style="83" customWidth="1"/>
    <col min="15105" max="15105" width="40.25" style="83" customWidth="1"/>
    <col min="15106" max="15106" width="10.5" style="83" customWidth="1"/>
    <col min="15107" max="15359" width="9" style="83"/>
    <col min="15360" max="15360" width="39" style="83" customWidth="1"/>
    <col min="15361" max="15361" width="40.25" style="83" customWidth="1"/>
    <col min="15362" max="15362" width="10.5" style="83" customWidth="1"/>
    <col min="15363" max="15615" width="9" style="83"/>
    <col min="15616" max="15616" width="39" style="83" customWidth="1"/>
    <col min="15617" max="15617" width="40.25" style="83" customWidth="1"/>
    <col min="15618" max="15618" width="10.5" style="83" customWidth="1"/>
    <col min="15619" max="15871" width="9" style="83"/>
    <col min="15872" max="15872" width="39" style="83" customWidth="1"/>
    <col min="15873" max="15873" width="40.25" style="83" customWidth="1"/>
    <col min="15874" max="15874" width="10.5" style="83" customWidth="1"/>
    <col min="15875" max="16127" width="9" style="83"/>
    <col min="16128" max="16128" width="39" style="83" customWidth="1"/>
    <col min="16129" max="16129" width="40.25" style="83" customWidth="1"/>
    <col min="16130" max="16130" width="10.5" style="83" customWidth="1"/>
    <col min="16131" max="16384" width="9" style="83"/>
  </cols>
  <sheetData>
    <row r="1" spans="1:2" ht="22.5" customHeight="1">
      <c r="A1" s="84" t="s">
        <v>721</v>
      </c>
    </row>
    <row r="2" spans="1:2" ht="22.5" customHeight="1">
      <c r="A2" s="176" t="s">
        <v>822</v>
      </c>
      <c r="B2" s="177"/>
    </row>
    <row r="3" spans="1:2" ht="22.5" customHeight="1"/>
    <row r="4" spans="1:2" ht="22.5" customHeight="1">
      <c r="A4" s="179" t="s">
        <v>722</v>
      </c>
      <c r="B4" s="181" t="s">
        <v>1310</v>
      </c>
    </row>
    <row r="5" spans="1:2" ht="22.5" customHeight="1">
      <c r="A5" s="180"/>
      <c r="B5" s="182"/>
    </row>
    <row r="6" spans="1:2" ht="22.5" customHeight="1">
      <c r="A6" s="85" t="s">
        <v>724</v>
      </c>
      <c r="B6" s="86">
        <f>B7+B14+B30</f>
        <v>186544.25000000003</v>
      </c>
    </row>
    <row r="7" spans="1:2" ht="20.25" customHeight="1">
      <c r="A7" s="87" t="s">
        <v>725</v>
      </c>
      <c r="B7" s="88">
        <f>SUM(B8:B13)</f>
        <v>6688.5</v>
      </c>
    </row>
    <row r="8" spans="1:2" ht="20.25" customHeight="1">
      <c r="A8" s="89" t="s">
        <v>726</v>
      </c>
      <c r="B8" s="90">
        <v>1137</v>
      </c>
    </row>
    <row r="9" spans="1:2" ht="20.25" customHeight="1">
      <c r="A9" s="89" t="s">
        <v>727</v>
      </c>
      <c r="B9" s="90">
        <v>366.5</v>
      </c>
    </row>
    <row r="10" spans="1:2" ht="20.25" customHeight="1">
      <c r="A10" s="89" t="s">
        <v>728</v>
      </c>
      <c r="B10" s="90">
        <v>1831</v>
      </c>
    </row>
    <row r="11" spans="1:2" ht="20.25" customHeight="1">
      <c r="A11" s="89" t="s">
        <v>729</v>
      </c>
      <c r="B11" s="90">
        <v>46</v>
      </c>
    </row>
    <row r="12" spans="1:2" ht="20.25" customHeight="1">
      <c r="A12" s="89" t="s">
        <v>730</v>
      </c>
      <c r="B12" s="90">
        <v>3269</v>
      </c>
    </row>
    <row r="13" spans="1:2" ht="20.25" customHeight="1">
      <c r="A13" s="89" t="s">
        <v>731</v>
      </c>
      <c r="B13" s="90">
        <v>39</v>
      </c>
    </row>
    <row r="14" spans="1:2" ht="20.25" customHeight="1">
      <c r="A14" s="152" t="s">
        <v>732</v>
      </c>
      <c r="B14" s="153">
        <f>SUM(B15:B29)</f>
        <v>177272.75000000003</v>
      </c>
    </row>
    <row r="15" spans="1:2" ht="20.25" customHeight="1">
      <c r="A15" s="154" t="s">
        <v>1276</v>
      </c>
      <c r="B15" s="155">
        <v>85255.06</v>
      </c>
    </row>
    <row r="16" spans="1:2" ht="20.25" customHeight="1">
      <c r="A16" s="154" t="s">
        <v>1277</v>
      </c>
      <c r="B16" s="155">
        <v>10715.6</v>
      </c>
    </row>
    <row r="17" spans="1:2" ht="20.25" customHeight="1">
      <c r="A17" s="154" t="s">
        <v>1278</v>
      </c>
      <c r="B17" s="155">
        <v>56</v>
      </c>
    </row>
    <row r="18" spans="1:2" ht="20.25" customHeight="1">
      <c r="A18" s="154" t="s">
        <v>1279</v>
      </c>
      <c r="B18" s="155">
        <v>688</v>
      </c>
    </row>
    <row r="19" spans="1:2" ht="20.25" customHeight="1">
      <c r="A19" s="154" t="s">
        <v>1280</v>
      </c>
      <c r="B19" s="155">
        <v>416</v>
      </c>
    </row>
    <row r="20" spans="1:2" ht="20.25" customHeight="1">
      <c r="A20" s="154" t="s">
        <v>1281</v>
      </c>
      <c r="B20" s="155">
        <v>2978</v>
      </c>
    </row>
    <row r="21" spans="1:2" ht="20.25" customHeight="1">
      <c r="A21" s="154" t="s">
        <v>1282</v>
      </c>
      <c r="B21" s="155">
        <v>2706.98</v>
      </c>
    </row>
    <row r="22" spans="1:2" ht="20.25" customHeight="1">
      <c r="A22" s="154" t="s">
        <v>1283</v>
      </c>
      <c r="B22" s="155">
        <v>16033.5</v>
      </c>
    </row>
    <row r="23" spans="1:2" ht="20.25" customHeight="1">
      <c r="A23" s="154" t="s">
        <v>1284</v>
      </c>
      <c r="B23" s="155">
        <v>32220.240000000002</v>
      </c>
    </row>
    <row r="24" spans="1:2" ht="20.25" customHeight="1">
      <c r="A24" s="154" t="s">
        <v>1285</v>
      </c>
      <c r="B24" s="155">
        <v>1670</v>
      </c>
    </row>
    <row r="25" spans="1:2" ht="20.25" customHeight="1">
      <c r="A25" s="154" t="s">
        <v>1286</v>
      </c>
      <c r="B25" s="155">
        <v>952</v>
      </c>
    </row>
    <row r="26" spans="1:2" ht="20.25" customHeight="1">
      <c r="A26" s="156" t="s">
        <v>1287</v>
      </c>
      <c r="B26" s="155">
        <v>21133.58</v>
      </c>
    </row>
    <row r="27" spans="1:2" ht="20.25" customHeight="1">
      <c r="A27" s="156" t="s">
        <v>1288</v>
      </c>
      <c r="B27" s="155">
        <v>32.5</v>
      </c>
    </row>
    <row r="28" spans="1:2" s="80" customFormat="1" ht="20.25" customHeight="1">
      <c r="A28" s="156" t="s">
        <v>1289</v>
      </c>
      <c r="B28" s="155">
        <v>2267</v>
      </c>
    </row>
    <row r="29" spans="1:2" ht="20.25" customHeight="1">
      <c r="A29" s="156" t="s">
        <v>1290</v>
      </c>
      <c r="B29" s="155">
        <v>148.29</v>
      </c>
    </row>
    <row r="30" spans="1:2" ht="20.25" customHeight="1">
      <c r="A30" s="157" t="s">
        <v>733</v>
      </c>
      <c r="B30" s="153">
        <f>B31+B35</f>
        <v>2583</v>
      </c>
    </row>
    <row r="31" spans="1:2" ht="20.25" customHeight="1">
      <c r="A31" s="158" t="s">
        <v>1291</v>
      </c>
      <c r="B31" s="153">
        <f>SUM(B32:B34)</f>
        <v>2250</v>
      </c>
    </row>
    <row r="32" spans="1:2" ht="20.25" customHeight="1">
      <c r="A32" s="159" t="s">
        <v>927</v>
      </c>
      <c r="B32" s="155">
        <v>361</v>
      </c>
    </row>
    <row r="33" spans="1:2" ht="20.25" customHeight="1">
      <c r="A33" s="159" t="s">
        <v>951</v>
      </c>
      <c r="B33" s="155">
        <v>1297</v>
      </c>
    </row>
    <row r="34" spans="1:2" ht="20.25" customHeight="1">
      <c r="A34" s="159" t="s">
        <v>1292</v>
      </c>
      <c r="B34" s="155">
        <v>592</v>
      </c>
    </row>
    <row r="35" spans="1:2" ht="20.25" customHeight="1">
      <c r="A35" s="158" t="s">
        <v>1293</v>
      </c>
      <c r="B35" s="153">
        <f>SUM(B36)</f>
        <v>333</v>
      </c>
    </row>
    <row r="36" spans="1:2" ht="20.25" customHeight="1">
      <c r="A36" s="159" t="s">
        <v>1132</v>
      </c>
      <c r="B36" s="155">
        <v>333</v>
      </c>
    </row>
    <row r="37" spans="1:2" ht="36.75" customHeight="1">
      <c r="A37" s="178"/>
      <c r="B37" s="178"/>
    </row>
  </sheetData>
  <mergeCells count="4">
    <mergeCell ref="A2:B2"/>
    <mergeCell ref="A37:B37"/>
    <mergeCell ref="A4:A5"/>
    <mergeCell ref="B4:B5"/>
  </mergeCells>
  <phoneticPr fontId="27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H15" sqref="H15"/>
    </sheetView>
  </sheetViews>
  <sheetFormatPr defaultColWidth="9" defaultRowHeight="18.75" customHeight="1"/>
  <cols>
    <col min="1" max="1" width="17.625" style="67" customWidth="1"/>
    <col min="2" max="2" width="14.5" style="66" customWidth="1"/>
    <col min="3" max="3" width="13.75" style="67" customWidth="1"/>
    <col min="4" max="4" width="16.125" style="67" customWidth="1"/>
    <col min="5" max="5" width="13.875" style="67" customWidth="1"/>
    <col min="6" max="256" width="9" style="67"/>
    <col min="257" max="257" width="17.625" style="67" customWidth="1"/>
    <col min="258" max="258" width="14.5" style="67" customWidth="1"/>
    <col min="259" max="259" width="13.75" style="67" customWidth="1"/>
    <col min="260" max="260" width="16.125" style="67" customWidth="1"/>
    <col min="261" max="261" width="13.875" style="67" customWidth="1"/>
    <col min="262" max="512" width="9" style="67"/>
    <col min="513" max="513" width="17.625" style="67" customWidth="1"/>
    <col min="514" max="514" width="14.5" style="67" customWidth="1"/>
    <col min="515" max="515" width="13.75" style="67" customWidth="1"/>
    <col min="516" max="516" width="16.125" style="67" customWidth="1"/>
    <col min="517" max="517" width="13.875" style="67" customWidth="1"/>
    <col min="518" max="768" width="9" style="67"/>
    <col min="769" max="769" width="17.625" style="67" customWidth="1"/>
    <col min="770" max="770" width="14.5" style="67" customWidth="1"/>
    <col min="771" max="771" width="13.75" style="67" customWidth="1"/>
    <col min="772" max="772" width="16.125" style="67" customWidth="1"/>
    <col min="773" max="773" width="13.875" style="67" customWidth="1"/>
    <col min="774" max="1024" width="9" style="67"/>
    <col min="1025" max="1025" width="17.625" style="67" customWidth="1"/>
    <col min="1026" max="1026" width="14.5" style="67" customWidth="1"/>
    <col min="1027" max="1027" width="13.75" style="67" customWidth="1"/>
    <col min="1028" max="1028" width="16.125" style="67" customWidth="1"/>
    <col min="1029" max="1029" width="13.875" style="67" customWidth="1"/>
    <col min="1030" max="1280" width="9" style="67"/>
    <col min="1281" max="1281" width="17.625" style="67" customWidth="1"/>
    <col min="1282" max="1282" width="14.5" style="67" customWidth="1"/>
    <col min="1283" max="1283" width="13.75" style="67" customWidth="1"/>
    <col min="1284" max="1284" width="16.125" style="67" customWidth="1"/>
    <col min="1285" max="1285" width="13.875" style="67" customWidth="1"/>
    <col min="1286" max="1536" width="9" style="67"/>
    <col min="1537" max="1537" width="17.625" style="67" customWidth="1"/>
    <col min="1538" max="1538" width="14.5" style="67" customWidth="1"/>
    <col min="1539" max="1539" width="13.75" style="67" customWidth="1"/>
    <col min="1540" max="1540" width="16.125" style="67" customWidth="1"/>
    <col min="1541" max="1541" width="13.875" style="67" customWidth="1"/>
    <col min="1542" max="1792" width="9" style="67"/>
    <col min="1793" max="1793" width="17.625" style="67" customWidth="1"/>
    <col min="1794" max="1794" width="14.5" style="67" customWidth="1"/>
    <col min="1795" max="1795" width="13.75" style="67" customWidth="1"/>
    <col min="1796" max="1796" width="16.125" style="67" customWidth="1"/>
    <col min="1797" max="1797" width="13.875" style="67" customWidth="1"/>
    <col min="1798" max="2048" width="9" style="67"/>
    <col min="2049" max="2049" width="17.625" style="67" customWidth="1"/>
    <col min="2050" max="2050" width="14.5" style="67" customWidth="1"/>
    <col min="2051" max="2051" width="13.75" style="67" customWidth="1"/>
    <col min="2052" max="2052" width="16.125" style="67" customWidth="1"/>
    <col min="2053" max="2053" width="13.875" style="67" customWidth="1"/>
    <col min="2054" max="2304" width="9" style="67"/>
    <col min="2305" max="2305" width="17.625" style="67" customWidth="1"/>
    <col min="2306" max="2306" width="14.5" style="67" customWidth="1"/>
    <col min="2307" max="2307" width="13.75" style="67" customWidth="1"/>
    <col min="2308" max="2308" width="16.125" style="67" customWidth="1"/>
    <col min="2309" max="2309" width="13.875" style="67" customWidth="1"/>
    <col min="2310" max="2560" width="9" style="67"/>
    <col min="2561" max="2561" width="17.625" style="67" customWidth="1"/>
    <col min="2562" max="2562" width="14.5" style="67" customWidth="1"/>
    <col min="2563" max="2563" width="13.75" style="67" customWidth="1"/>
    <col min="2564" max="2564" width="16.125" style="67" customWidth="1"/>
    <col min="2565" max="2565" width="13.875" style="67" customWidth="1"/>
    <col min="2566" max="2816" width="9" style="67"/>
    <col min="2817" max="2817" width="17.625" style="67" customWidth="1"/>
    <col min="2818" max="2818" width="14.5" style="67" customWidth="1"/>
    <col min="2819" max="2819" width="13.75" style="67" customWidth="1"/>
    <col min="2820" max="2820" width="16.125" style="67" customWidth="1"/>
    <col min="2821" max="2821" width="13.875" style="67" customWidth="1"/>
    <col min="2822" max="3072" width="9" style="67"/>
    <col min="3073" max="3073" width="17.625" style="67" customWidth="1"/>
    <col min="3074" max="3074" width="14.5" style="67" customWidth="1"/>
    <col min="3075" max="3075" width="13.75" style="67" customWidth="1"/>
    <col min="3076" max="3076" width="16.125" style="67" customWidth="1"/>
    <col min="3077" max="3077" width="13.875" style="67" customWidth="1"/>
    <col min="3078" max="3328" width="9" style="67"/>
    <col min="3329" max="3329" width="17.625" style="67" customWidth="1"/>
    <col min="3330" max="3330" width="14.5" style="67" customWidth="1"/>
    <col min="3331" max="3331" width="13.75" style="67" customWidth="1"/>
    <col min="3332" max="3332" width="16.125" style="67" customWidth="1"/>
    <col min="3333" max="3333" width="13.875" style="67" customWidth="1"/>
    <col min="3334" max="3584" width="9" style="67"/>
    <col min="3585" max="3585" width="17.625" style="67" customWidth="1"/>
    <col min="3586" max="3586" width="14.5" style="67" customWidth="1"/>
    <col min="3587" max="3587" width="13.75" style="67" customWidth="1"/>
    <col min="3588" max="3588" width="16.125" style="67" customWidth="1"/>
    <col min="3589" max="3589" width="13.875" style="67" customWidth="1"/>
    <col min="3590" max="3840" width="9" style="67"/>
    <col min="3841" max="3841" width="17.625" style="67" customWidth="1"/>
    <col min="3842" max="3842" width="14.5" style="67" customWidth="1"/>
    <col min="3843" max="3843" width="13.75" style="67" customWidth="1"/>
    <col min="3844" max="3844" width="16.125" style="67" customWidth="1"/>
    <col min="3845" max="3845" width="13.875" style="67" customWidth="1"/>
    <col min="3846" max="4096" width="9" style="67"/>
    <col min="4097" max="4097" width="17.625" style="67" customWidth="1"/>
    <col min="4098" max="4098" width="14.5" style="67" customWidth="1"/>
    <col min="4099" max="4099" width="13.75" style="67" customWidth="1"/>
    <col min="4100" max="4100" width="16.125" style="67" customWidth="1"/>
    <col min="4101" max="4101" width="13.875" style="67" customWidth="1"/>
    <col min="4102" max="4352" width="9" style="67"/>
    <col min="4353" max="4353" width="17.625" style="67" customWidth="1"/>
    <col min="4354" max="4354" width="14.5" style="67" customWidth="1"/>
    <col min="4355" max="4355" width="13.75" style="67" customWidth="1"/>
    <col min="4356" max="4356" width="16.125" style="67" customWidth="1"/>
    <col min="4357" max="4357" width="13.875" style="67" customWidth="1"/>
    <col min="4358" max="4608" width="9" style="67"/>
    <col min="4609" max="4609" width="17.625" style="67" customWidth="1"/>
    <col min="4610" max="4610" width="14.5" style="67" customWidth="1"/>
    <col min="4611" max="4611" width="13.75" style="67" customWidth="1"/>
    <col min="4612" max="4612" width="16.125" style="67" customWidth="1"/>
    <col min="4613" max="4613" width="13.875" style="67" customWidth="1"/>
    <col min="4614" max="4864" width="9" style="67"/>
    <col min="4865" max="4865" width="17.625" style="67" customWidth="1"/>
    <col min="4866" max="4866" width="14.5" style="67" customWidth="1"/>
    <col min="4867" max="4867" width="13.75" style="67" customWidth="1"/>
    <col min="4868" max="4868" width="16.125" style="67" customWidth="1"/>
    <col min="4869" max="4869" width="13.875" style="67" customWidth="1"/>
    <col min="4870" max="5120" width="9" style="67"/>
    <col min="5121" max="5121" width="17.625" style="67" customWidth="1"/>
    <col min="5122" max="5122" width="14.5" style="67" customWidth="1"/>
    <col min="5123" max="5123" width="13.75" style="67" customWidth="1"/>
    <col min="5124" max="5124" width="16.125" style="67" customWidth="1"/>
    <col min="5125" max="5125" width="13.875" style="67" customWidth="1"/>
    <col min="5126" max="5376" width="9" style="67"/>
    <col min="5377" max="5377" width="17.625" style="67" customWidth="1"/>
    <col min="5378" max="5378" width="14.5" style="67" customWidth="1"/>
    <col min="5379" max="5379" width="13.75" style="67" customWidth="1"/>
    <col min="5380" max="5380" width="16.125" style="67" customWidth="1"/>
    <col min="5381" max="5381" width="13.875" style="67" customWidth="1"/>
    <col min="5382" max="5632" width="9" style="67"/>
    <col min="5633" max="5633" width="17.625" style="67" customWidth="1"/>
    <col min="5634" max="5634" width="14.5" style="67" customWidth="1"/>
    <col min="5635" max="5635" width="13.75" style="67" customWidth="1"/>
    <col min="5636" max="5636" width="16.125" style="67" customWidth="1"/>
    <col min="5637" max="5637" width="13.875" style="67" customWidth="1"/>
    <col min="5638" max="5888" width="9" style="67"/>
    <col min="5889" max="5889" width="17.625" style="67" customWidth="1"/>
    <col min="5890" max="5890" width="14.5" style="67" customWidth="1"/>
    <col min="5891" max="5891" width="13.75" style="67" customWidth="1"/>
    <col min="5892" max="5892" width="16.125" style="67" customWidth="1"/>
    <col min="5893" max="5893" width="13.875" style="67" customWidth="1"/>
    <col min="5894" max="6144" width="9" style="67"/>
    <col min="6145" max="6145" width="17.625" style="67" customWidth="1"/>
    <col min="6146" max="6146" width="14.5" style="67" customWidth="1"/>
    <col min="6147" max="6147" width="13.75" style="67" customWidth="1"/>
    <col min="6148" max="6148" width="16.125" style="67" customWidth="1"/>
    <col min="6149" max="6149" width="13.875" style="67" customWidth="1"/>
    <col min="6150" max="6400" width="9" style="67"/>
    <col min="6401" max="6401" width="17.625" style="67" customWidth="1"/>
    <col min="6402" max="6402" width="14.5" style="67" customWidth="1"/>
    <col min="6403" max="6403" width="13.75" style="67" customWidth="1"/>
    <col min="6404" max="6404" width="16.125" style="67" customWidth="1"/>
    <col min="6405" max="6405" width="13.875" style="67" customWidth="1"/>
    <col min="6406" max="6656" width="9" style="67"/>
    <col min="6657" max="6657" width="17.625" style="67" customWidth="1"/>
    <col min="6658" max="6658" width="14.5" style="67" customWidth="1"/>
    <col min="6659" max="6659" width="13.75" style="67" customWidth="1"/>
    <col min="6660" max="6660" width="16.125" style="67" customWidth="1"/>
    <col min="6661" max="6661" width="13.875" style="67" customWidth="1"/>
    <col min="6662" max="6912" width="9" style="67"/>
    <col min="6913" max="6913" width="17.625" style="67" customWidth="1"/>
    <col min="6914" max="6914" width="14.5" style="67" customWidth="1"/>
    <col min="6915" max="6915" width="13.75" style="67" customWidth="1"/>
    <col min="6916" max="6916" width="16.125" style="67" customWidth="1"/>
    <col min="6917" max="6917" width="13.875" style="67" customWidth="1"/>
    <col min="6918" max="7168" width="9" style="67"/>
    <col min="7169" max="7169" width="17.625" style="67" customWidth="1"/>
    <col min="7170" max="7170" width="14.5" style="67" customWidth="1"/>
    <col min="7171" max="7171" width="13.75" style="67" customWidth="1"/>
    <col min="7172" max="7172" width="16.125" style="67" customWidth="1"/>
    <col min="7173" max="7173" width="13.875" style="67" customWidth="1"/>
    <col min="7174" max="7424" width="9" style="67"/>
    <col min="7425" max="7425" width="17.625" style="67" customWidth="1"/>
    <col min="7426" max="7426" width="14.5" style="67" customWidth="1"/>
    <col min="7427" max="7427" width="13.75" style="67" customWidth="1"/>
    <col min="7428" max="7428" width="16.125" style="67" customWidth="1"/>
    <col min="7429" max="7429" width="13.875" style="67" customWidth="1"/>
    <col min="7430" max="7680" width="9" style="67"/>
    <col min="7681" max="7681" width="17.625" style="67" customWidth="1"/>
    <col min="7682" max="7682" width="14.5" style="67" customWidth="1"/>
    <col min="7683" max="7683" width="13.75" style="67" customWidth="1"/>
    <col min="7684" max="7684" width="16.125" style="67" customWidth="1"/>
    <col min="7685" max="7685" width="13.875" style="67" customWidth="1"/>
    <col min="7686" max="7936" width="9" style="67"/>
    <col min="7937" max="7937" width="17.625" style="67" customWidth="1"/>
    <col min="7938" max="7938" width="14.5" style="67" customWidth="1"/>
    <col min="7939" max="7939" width="13.75" style="67" customWidth="1"/>
    <col min="7940" max="7940" width="16.125" style="67" customWidth="1"/>
    <col min="7941" max="7941" width="13.875" style="67" customWidth="1"/>
    <col min="7942" max="8192" width="9" style="67"/>
    <col min="8193" max="8193" width="17.625" style="67" customWidth="1"/>
    <col min="8194" max="8194" width="14.5" style="67" customWidth="1"/>
    <col min="8195" max="8195" width="13.75" style="67" customWidth="1"/>
    <col min="8196" max="8196" width="16.125" style="67" customWidth="1"/>
    <col min="8197" max="8197" width="13.875" style="67" customWidth="1"/>
    <col min="8198" max="8448" width="9" style="67"/>
    <col min="8449" max="8449" width="17.625" style="67" customWidth="1"/>
    <col min="8450" max="8450" width="14.5" style="67" customWidth="1"/>
    <col min="8451" max="8451" width="13.75" style="67" customWidth="1"/>
    <col min="8452" max="8452" width="16.125" style="67" customWidth="1"/>
    <col min="8453" max="8453" width="13.875" style="67" customWidth="1"/>
    <col min="8454" max="8704" width="9" style="67"/>
    <col min="8705" max="8705" width="17.625" style="67" customWidth="1"/>
    <col min="8706" max="8706" width="14.5" style="67" customWidth="1"/>
    <col min="8707" max="8707" width="13.75" style="67" customWidth="1"/>
    <col min="8708" max="8708" width="16.125" style="67" customWidth="1"/>
    <col min="8709" max="8709" width="13.875" style="67" customWidth="1"/>
    <col min="8710" max="8960" width="9" style="67"/>
    <col min="8961" max="8961" width="17.625" style="67" customWidth="1"/>
    <col min="8962" max="8962" width="14.5" style="67" customWidth="1"/>
    <col min="8963" max="8963" width="13.75" style="67" customWidth="1"/>
    <col min="8964" max="8964" width="16.125" style="67" customWidth="1"/>
    <col min="8965" max="8965" width="13.875" style="67" customWidth="1"/>
    <col min="8966" max="9216" width="9" style="67"/>
    <col min="9217" max="9217" width="17.625" style="67" customWidth="1"/>
    <col min="9218" max="9218" width="14.5" style="67" customWidth="1"/>
    <col min="9219" max="9219" width="13.75" style="67" customWidth="1"/>
    <col min="9220" max="9220" width="16.125" style="67" customWidth="1"/>
    <col min="9221" max="9221" width="13.875" style="67" customWidth="1"/>
    <col min="9222" max="9472" width="9" style="67"/>
    <col min="9473" max="9473" width="17.625" style="67" customWidth="1"/>
    <col min="9474" max="9474" width="14.5" style="67" customWidth="1"/>
    <col min="9475" max="9475" width="13.75" style="67" customWidth="1"/>
    <col min="9476" max="9476" width="16.125" style="67" customWidth="1"/>
    <col min="9477" max="9477" width="13.875" style="67" customWidth="1"/>
    <col min="9478" max="9728" width="9" style="67"/>
    <col min="9729" max="9729" width="17.625" style="67" customWidth="1"/>
    <col min="9730" max="9730" width="14.5" style="67" customWidth="1"/>
    <col min="9731" max="9731" width="13.75" style="67" customWidth="1"/>
    <col min="9732" max="9732" width="16.125" style="67" customWidth="1"/>
    <col min="9733" max="9733" width="13.875" style="67" customWidth="1"/>
    <col min="9734" max="9984" width="9" style="67"/>
    <col min="9985" max="9985" width="17.625" style="67" customWidth="1"/>
    <col min="9986" max="9986" width="14.5" style="67" customWidth="1"/>
    <col min="9987" max="9987" width="13.75" style="67" customWidth="1"/>
    <col min="9988" max="9988" width="16.125" style="67" customWidth="1"/>
    <col min="9989" max="9989" width="13.875" style="67" customWidth="1"/>
    <col min="9990" max="10240" width="9" style="67"/>
    <col min="10241" max="10241" width="17.625" style="67" customWidth="1"/>
    <col min="10242" max="10242" width="14.5" style="67" customWidth="1"/>
    <col min="10243" max="10243" width="13.75" style="67" customWidth="1"/>
    <col min="10244" max="10244" width="16.125" style="67" customWidth="1"/>
    <col min="10245" max="10245" width="13.875" style="67" customWidth="1"/>
    <col min="10246" max="10496" width="9" style="67"/>
    <col min="10497" max="10497" width="17.625" style="67" customWidth="1"/>
    <col min="10498" max="10498" width="14.5" style="67" customWidth="1"/>
    <col min="10499" max="10499" width="13.75" style="67" customWidth="1"/>
    <col min="10500" max="10500" width="16.125" style="67" customWidth="1"/>
    <col min="10501" max="10501" width="13.875" style="67" customWidth="1"/>
    <col min="10502" max="10752" width="9" style="67"/>
    <col min="10753" max="10753" width="17.625" style="67" customWidth="1"/>
    <col min="10754" max="10754" width="14.5" style="67" customWidth="1"/>
    <col min="10755" max="10755" width="13.75" style="67" customWidth="1"/>
    <col min="10756" max="10756" width="16.125" style="67" customWidth="1"/>
    <col min="10757" max="10757" width="13.875" style="67" customWidth="1"/>
    <col min="10758" max="11008" width="9" style="67"/>
    <col min="11009" max="11009" width="17.625" style="67" customWidth="1"/>
    <col min="11010" max="11010" width="14.5" style="67" customWidth="1"/>
    <col min="11011" max="11011" width="13.75" style="67" customWidth="1"/>
    <col min="11012" max="11012" width="16.125" style="67" customWidth="1"/>
    <col min="11013" max="11013" width="13.875" style="67" customWidth="1"/>
    <col min="11014" max="11264" width="9" style="67"/>
    <col min="11265" max="11265" width="17.625" style="67" customWidth="1"/>
    <col min="11266" max="11266" width="14.5" style="67" customWidth="1"/>
    <col min="11267" max="11267" width="13.75" style="67" customWidth="1"/>
    <col min="11268" max="11268" width="16.125" style="67" customWidth="1"/>
    <col min="11269" max="11269" width="13.875" style="67" customWidth="1"/>
    <col min="11270" max="11520" width="9" style="67"/>
    <col min="11521" max="11521" width="17.625" style="67" customWidth="1"/>
    <col min="11522" max="11522" width="14.5" style="67" customWidth="1"/>
    <col min="11523" max="11523" width="13.75" style="67" customWidth="1"/>
    <col min="11524" max="11524" width="16.125" style="67" customWidth="1"/>
    <col min="11525" max="11525" width="13.875" style="67" customWidth="1"/>
    <col min="11526" max="11776" width="9" style="67"/>
    <col min="11777" max="11777" width="17.625" style="67" customWidth="1"/>
    <col min="11778" max="11778" width="14.5" style="67" customWidth="1"/>
    <col min="11779" max="11779" width="13.75" style="67" customWidth="1"/>
    <col min="11780" max="11780" width="16.125" style="67" customWidth="1"/>
    <col min="11781" max="11781" width="13.875" style="67" customWidth="1"/>
    <col min="11782" max="12032" width="9" style="67"/>
    <col min="12033" max="12033" width="17.625" style="67" customWidth="1"/>
    <col min="12034" max="12034" width="14.5" style="67" customWidth="1"/>
    <col min="12035" max="12035" width="13.75" style="67" customWidth="1"/>
    <col min="12036" max="12036" width="16.125" style="67" customWidth="1"/>
    <col min="12037" max="12037" width="13.875" style="67" customWidth="1"/>
    <col min="12038" max="12288" width="9" style="67"/>
    <col min="12289" max="12289" width="17.625" style="67" customWidth="1"/>
    <col min="12290" max="12290" width="14.5" style="67" customWidth="1"/>
    <col min="12291" max="12291" width="13.75" style="67" customWidth="1"/>
    <col min="12292" max="12292" width="16.125" style="67" customWidth="1"/>
    <col min="12293" max="12293" width="13.875" style="67" customWidth="1"/>
    <col min="12294" max="12544" width="9" style="67"/>
    <col min="12545" max="12545" width="17.625" style="67" customWidth="1"/>
    <col min="12546" max="12546" width="14.5" style="67" customWidth="1"/>
    <col min="12547" max="12547" width="13.75" style="67" customWidth="1"/>
    <col min="12548" max="12548" width="16.125" style="67" customWidth="1"/>
    <col min="12549" max="12549" width="13.875" style="67" customWidth="1"/>
    <col min="12550" max="12800" width="9" style="67"/>
    <col min="12801" max="12801" width="17.625" style="67" customWidth="1"/>
    <col min="12802" max="12802" width="14.5" style="67" customWidth="1"/>
    <col min="12803" max="12803" width="13.75" style="67" customWidth="1"/>
    <col min="12804" max="12804" width="16.125" style="67" customWidth="1"/>
    <col min="12805" max="12805" width="13.875" style="67" customWidth="1"/>
    <col min="12806" max="13056" width="9" style="67"/>
    <col min="13057" max="13057" width="17.625" style="67" customWidth="1"/>
    <col min="13058" max="13058" width="14.5" style="67" customWidth="1"/>
    <col min="13059" max="13059" width="13.75" style="67" customWidth="1"/>
    <col min="13060" max="13060" width="16.125" style="67" customWidth="1"/>
    <col min="13061" max="13061" width="13.875" style="67" customWidth="1"/>
    <col min="13062" max="13312" width="9" style="67"/>
    <col min="13313" max="13313" width="17.625" style="67" customWidth="1"/>
    <col min="13314" max="13314" width="14.5" style="67" customWidth="1"/>
    <col min="13315" max="13315" width="13.75" style="67" customWidth="1"/>
    <col min="13316" max="13316" width="16.125" style="67" customWidth="1"/>
    <col min="13317" max="13317" width="13.875" style="67" customWidth="1"/>
    <col min="13318" max="13568" width="9" style="67"/>
    <col min="13569" max="13569" width="17.625" style="67" customWidth="1"/>
    <col min="13570" max="13570" width="14.5" style="67" customWidth="1"/>
    <col min="13571" max="13571" width="13.75" style="67" customWidth="1"/>
    <col min="13572" max="13572" width="16.125" style="67" customWidth="1"/>
    <col min="13573" max="13573" width="13.875" style="67" customWidth="1"/>
    <col min="13574" max="13824" width="9" style="67"/>
    <col min="13825" max="13825" width="17.625" style="67" customWidth="1"/>
    <col min="13826" max="13826" width="14.5" style="67" customWidth="1"/>
    <col min="13827" max="13827" width="13.75" style="67" customWidth="1"/>
    <col min="13828" max="13828" width="16.125" style="67" customWidth="1"/>
    <col min="13829" max="13829" width="13.875" style="67" customWidth="1"/>
    <col min="13830" max="14080" width="9" style="67"/>
    <col min="14081" max="14081" width="17.625" style="67" customWidth="1"/>
    <col min="14082" max="14082" width="14.5" style="67" customWidth="1"/>
    <col min="14083" max="14083" width="13.75" style="67" customWidth="1"/>
    <col min="14084" max="14084" width="16.125" style="67" customWidth="1"/>
    <col min="14085" max="14085" width="13.875" style="67" customWidth="1"/>
    <col min="14086" max="14336" width="9" style="67"/>
    <col min="14337" max="14337" width="17.625" style="67" customWidth="1"/>
    <col min="14338" max="14338" width="14.5" style="67" customWidth="1"/>
    <col min="14339" max="14339" width="13.75" style="67" customWidth="1"/>
    <col min="14340" max="14340" width="16.125" style="67" customWidth="1"/>
    <col min="14341" max="14341" width="13.875" style="67" customWidth="1"/>
    <col min="14342" max="14592" width="9" style="67"/>
    <col min="14593" max="14593" width="17.625" style="67" customWidth="1"/>
    <col min="14594" max="14594" width="14.5" style="67" customWidth="1"/>
    <col min="14595" max="14595" width="13.75" style="67" customWidth="1"/>
    <col min="14596" max="14596" width="16.125" style="67" customWidth="1"/>
    <col min="14597" max="14597" width="13.875" style="67" customWidth="1"/>
    <col min="14598" max="14848" width="9" style="67"/>
    <col min="14849" max="14849" width="17.625" style="67" customWidth="1"/>
    <col min="14850" max="14850" width="14.5" style="67" customWidth="1"/>
    <col min="14851" max="14851" width="13.75" style="67" customWidth="1"/>
    <col min="14852" max="14852" width="16.125" style="67" customWidth="1"/>
    <col min="14853" max="14853" width="13.875" style="67" customWidth="1"/>
    <col min="14854" max="15104" width="9" style="67"/>
    <col min="15105" max="15105" width="17.625" style="67" customWidth="1"/>
    <col min="15106" max="15106" width="14.5" style="67" customWidth="1"/>
    <col min="15107" max="15107" width="13.75" style="67" customWidth="1"/>
    <col min="15108" max="15108" width="16.125" style="67" customWidth="1"/>
    <col min="15109" max="15109" width="13.875" style="67" customWidth="1"/>
    <col min="15110" max="15360" width="9" style="67"/>
    <col min="15361" max="15361" width="17.625" style="67" customWidth="1"/>
    <col min="15362" max="15362" width="14.5" style="67" customWidth="1"/>
    <col min="15363" max="15363" width="13.75" style="67" customWidth="1"/>
    <col min="15364" max="15364" width="16.125" style="67" customWidth="1"/>
    <col min="15365" max="15365" width="13.875" style="67" customWidth="1"/>
    <col min="15366" max="15616" width="9" style="67"/>
    <col min="15617" max="15617" width="17.625" style="67" customWidth="1"/>
    <col min="15618" max="15618" width="14.5" style="67" customWidth="1"/>
    <col min="15619" max="15619" width="13.75" style="67" customWidth="1"/>
    <col min="15620" max="15620" width="16.125" style="67" customWidth="1"/>
    <col min="15621" max="15621" width="13.875" style="67" customWidth="1"/>
    <col min="15622" max="15872" width="9" style="67"/>
    <col min="15873" max="15873" width="17.625" style="67" customWidth="1"/>
    <col min="15874" max="15874" width="14.5" style="67" customWidth="1"/>
    <col min="15875" max="15875" width="13.75" style="67" customWidth="1"/>
    <col min="15876" max="15876" width="16.125" style="67" customWidth="1"/>
    <col min="15877" max="15877" width="13.875" style="67" customWidth="1"/>
    <col min="15878" max="16128" width="9" style="67"/>
    <col min="16129" max="16129" width="17.625" style="67" customWidth="1"/>
    <col min="16130" max="16130" width="14.5" style="67" customWidth="1"/>
    <col min="16131" max="16131" width="13.75" style="67" customWidth="1"/>
    <col min="16132" max="16132" width="16.125" style="67" customWidth="1"/>
    <col min="16133" max="16133" width="13.875" style="67" customWidth="1"/>
    <col min="16134" max="16384" width="9" style="67"/>
  </cols>
  <sheetData>
    <row r="1" spans="1:5" ht="18.75" customHeight="1">
      <c r="A1" s="66" t="s">
        <v>734</v>
      </c>
    </row>
    <row r="2" spans="1:5" s="63" customFormat="1" ht="27" customHeight="1">
      <c r="A2" s="183" t="s">
        <v>823</v>
      </c>
      <c r="B2" s="184"/>
      <c r="C2" s="184"/>
      <c r="D2" s="184"/>
      <c r="E2" s="184"/>
    </row>
    <row r="3" spans="1:5" ht="18.75" customHeight="1">
      <c r="A3" s="68"/>
      <c r="E3" s="69" t="s">
        <v>7</v>
      </c>
    </row>
    <row r="4" spans="1:5" s="64" customFormat="1" ht="22.5" customHeight="1">
      <c r="A4" s="70" t="s">
        <v>735</v>
      </c>
      <c r="B4" s="71" t="s">
        <v>736</v>
      </c>
      <c r="C4" s="70" t="s">
        <v>725</v>
      </c>
      <c r="D4" s="70" t="s">
        <v>732</v>
      </c>
      <c r="E4" s="70" t="s">
        <v>733</v>
      </c>
    </row>
    <row r="5" spans="1:5" s="65" customFormat="1" ht="18.75" customHeight="1">
      <c r="A5" s="72" t="s">
        <v>737</v>
      </c>
      <c r="B5" s="73"/>
      <c r="C5" s="74"/>
      <c r="D5" s="73"/>
      <c r="E5" s="73"/>
    </row>
    <row r="6" spans="1:5" s="65" customFormat="1" ht="18.75" customHeight="1">
      <c r="A6" s="72" t="s">
        <v>738</v>
      </c>
      <c r="B6" s="73"/>
      <c r="C6" s="74"/>
      <c r="D6" s="73"/>
      <c r="E6" s="73"/>
    </row>
    <row r="7" spans="1:5" s="65" customFormat="1" ht="18.75" customHeight="1">
      <c r="A7" s="72" t="s">
        <v>739</v>
      </c>
      <c r="B7" s="73"/>
      <c r="C7" s="74"/>
      <c r="D7" s="73"/>
      <c r="E7" s="73"/>
    </row>
    <row r="8" spans="1:5" s="65" customFormat="1" ht="18.75" customHeight="1">
      <c r="A8" s="72" t="s">
        <v>740</v>
      </c>
      <c r="B8" s="73"/>
      <c r="C8" s="74"/>
      <c r="D8" s="73"/>
      <c r="E8" s="73"/>
    </row>
    <row r="9" spans="1:5" s="65" customFormat="1" ht="18.75" customHeight="1">
      <c r="A9" s="72" t="s">
        <v>741</v>
      </c>
      <c r="B9" s="73">
        <f>SUM(C9:E9)</f>
        <v>186544.25000000003</v>
      </c>
      <c r="C9" s="74">
        <v>6688.5</v>
      </c>
      <c r="D9" s="73">
        <v>177272.75000000003</v>
      </c>
      <c r="E9" s="73">
        <v>2583</v>
      </c>
    </row>
    <row r="10" spans="1:5" s="65" customFormat="1" ht="18.75" customHeight="1">
      <c r="A10" s="72" t="s">
        <v>742</v>
      </c>
      <c r="B10" s="73"/>
      <c r="C10" s="74"/>
      <c r="D10" s="73"/>
      <c r="E10" s="73"/>
    </row>
    <row r="11" spans="1:5" s="65" customFormat="1" ht="18.75" customHeight="1">
      <c r="A11" s="72" t="s">
        <v>743</v>
      </c>
      <c r="B11" s="73"/>
      <c r="C11" s="74"/>
      <c r="D11" s="73"/>
      <c r="E11" s="73"/>
    </row>
    <row r="12" spans="1:5" s="65" customFormat="1" ht="18.75" customHeight="1">
      <c r="A12" s="72" t="s">
        <v>744</v>
      </c>
      <c r="B12" s="73"/>
      <c r="C12" s="74"/>
      <c r="D12" s="73"/>
      <c r="E12" s="73"/>
    </row>
    <row r="13" spans="1:5" s="65" customFormat="1" ht="18.75" customHeight="1">
      <c r="A13" s="72" t="s">
        <v>745</v>
      </c>
      <c r="B13" s="73"/>
      <c r="C13" s="74"/>
      <c r="D13" s="73"/>
      <c r="E13" s="73"/>
    </row>
    <row r="14" spans="1:5" s="65" customFormat="1" ht="18.75" customHeight="1">
      <c r="A14" s="72" t="s">
        <v>746</v>
      </c>
      <c r="B14" s="73"/>
      <c r="C14" s="74"/>
      <c r="D14" s="73"/>
      <c r="E14" s="73"/>
    </row>
    <row r="15" spans="1:5" s="65" customFormat="1" ht="18.75" customHeight="1">
      <c r="A15" s="72" t="s">
        <v>747</v>
      </c>
      <c r="B15" s="73"/>
      <c r="C15" s="74"/>
      <c r="D15" s="73"/>
      <c r="E15" s="73"/>
    </row>
    <row r="16" spans="1:5" s="65" customFormat="1" ht="18.75" customHeight="1">
      <c r="A16" s="72" t="s">
        <v>748</v>
      </c>
      <c r="B16" s="73"/>
      <c r="C16" s="74"/>
      <c r="D16" s="73"/>
      <c r="E16" s="73"/>
    </row>
    <row r="17" spans="1:5" s="65" customFormat="1" ht="18.75" customHeight="1">
      <c r="A17" s="72" t="s">
        <v>749</v>
      </c>
      <c r="B17" s="73"/>
      <c r="C17" s="74"/>
      <c r="D17" s="73"/>
      <c r="E17" s="73"/>
    </row>
    <row r="18" spans="1:5" s="65" customFormat="1" ht="18.75" customHeight="1">
      <c r="A18" s="72" t="s">
        <v>750</v>
      </c>
      <c r="B18" s="73"/>
      <c r="C18" s="74"/>
      <c r="D18" s="73"/>
      <c r="E18" s="73"/>
    </row>
    <row r="19" spans="1:5" s="65" customFormat="1" ht="18.75" customHeight="1">
      <c r="A19" s="72" t="s">
        <v>751</v>
      </c>
      <c r="B19" s="73"/>
      <c r="C19" s="74"/>
      <c r="D19" s="73"/>
      <c r="E19" s="73"/>
    </row>
    <row r="20" spans="1:5" s="65" customFormat="1" ht="18.75" customHeight="1">
      <c r="A20" s="72" t="s">
        <v>752</v>
      </c>
      <c r="B20" s="73"/>
      <c r="C20" s="74"/>
      <c r="D20" s="73"/>
      <c r="E20" s="73"/>
    </row>
    <row r="21" spans="1:5" s="65" customFormat="1" ht="18.75" customHeight="1">
      <c r="A21" s="75"/>
      <c r="B21" s="76"/>
      <c r="C21" s="77"/>
      <c r="D21" s="76"/>
      <c r="E21" s="76"/>
    </row>
    <row r="22" spans="1:5" s="66" customFormat="1" ht="18.75" customHeight="1">
      <c r="A22" s="78" t="s">
        <v>64</v>
      </c>
      <c r="B22" s="79">
        <f>SUM(B5:B20)</f>
        <v>186544.25000000003</v>
      </c>
      <c r="C22" s="79">
        <f>SUM(C5:C20)</f>
        <v>6688.5</v>
      </c>
      <c r="D22" s="79">
        <f>SUM(D5:D20)</f>
        <v>177272.75000000003</v>
      </c>
      <c r="E22" s="79">
        <f>SUM(E5:E20)</f>
        <v>2583</v>
      </c>
    </row>
    <row r="23" spans="1:5" s="65" customFormat="1" ht="44.25" customHeight="1">
      <c r="A23" s="185"/>
      <c r="B23" s="185"/>
      <c r="C23" s="185"/>
      <c r="D23" s="185"/>
      <c r="E23" s="185"/>
    </row>
    <row r="24" spans="1:5" s="65" customFormat="1" ht="14.25"/>
    <row r="25" spans="1:5" s="65" customFormat="1" ht="14.25"/>
    <row r="26" spans="1:5" s="65" customFormat="1" ht="14.25"/>
    <row r="27" spans="1:5" s="65" customFormat="1" ht="14.25"/>
    <row r="28" spans="1:5" s="65" customFormat="1" ht="14.25"/>
  </sheetData>
  <mergeCells count="2">
    <mergeCell ref="A2:E2"/>
    <mergeCell ref="A23:E23"/>
  </mergeCells>
  <phoneticPr fontId="27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B9" sqref="B9"/>
    </sheetView>
  </sheetViews>
  <sheetFormatPr defaultColWidth="9" defaultRowHeight="21" customHeight="1"/>
  <cols>
    <col min="1" max="1" width="60.75" style="52" customWidth="1"/>
    <col min="2" max="2" width="41.75" style="53" customWidth="1"/>
    <col min="3" max="256" width="9" style="52"/>
    <col min="257" max="257" width="37.125" style="52" customWidth="1"/>
    <col min="258" max="258" width="41.75" style="52" customWidth="1"/>
    <col min="259" max="512" width="9" style="52"/>
    <col min="513" max="513" width="37.125" style="52" customWidth="1"/>
    <col min="514" max="514" width="41.75" style="52" customWidth="1"/>
    <col min="515" max="768" width="9" style="52"/>
    <col min="769" max="769" width="37.125" style="52" customWidth="1"/>
    <col min="770" max="770" width="41.75" style="52" customWidth="1"/>
    <col min="771" max="1024" width="9" style="52"/>
    <col min="1025" max="1025" width="37.125" style="52" customWidth="1"/>
    <col min="1026" max="1026" width="41.75" style="52" customWidth="1"/>
    <col min="1027" max="1280" width="9" style="52"/>
    <col min="1281" max="1281" width="37.125" style="52" customWidth="1"/>
    <col min="1282" max="1282" width="41.75" style="52" customWidth="1"/>
    <col min="1283" max="1536" width="9" style="52"/>
    <col min="1537" max="1537" width="37.125" style="52" customWidth="1"/>
    <col min="1538" max="1538" width="41.75" style="52" customWidth="1"/>
    <col min="1539" max="1792" width="9" style="52"/>
    <col min="1793" max="1793" width="37.125" style="52" customWidth="1"/>
    <col min="1794" max="1794" width="41.75" style="52" customWidth="1"/>
    <col min="1795" max="2048" width="9" style="52"/>
    <col min="2049" max="2049" width="37.125" style="52" customWidth="1"/>
    <col min="2050" max="2050" width="41.75" style="52" customWidth="1"/>
    <col min="2051" max="2304" width="9" style="52"/>
    <col min="2305" max="2305" width="37.125" style="52" customWidth="1"/>
    <col min="2306" max="2306" width="41.75" style="52" customWidth="1"/>
    <col min="2307" max="2560" width="9" style="52"/>
    <col min="2561" max="2561" width="37.125" style="52" customWidth="1"/>
    <col min="2562" max="2562" width="41.75" style="52" customWidth="1"/>
    <col min="2563" max="2816" width="9" style="52"/>
    <col min="2817" max="2817" width="37.125" style="52" customWidth="1"/>
    <col min="2818" max="2818" width="41.75" style="52" customWidth="1"/>
    <col min="2819" max="3072" width="9" style="52"/>
    <col min="3073" max="3073" width="37.125" style="52" customWidth="1"/>
    <col min="3074" max="3074" width="41.75" style="52" customWidth="1"/>
    <col min="3075" max="3328" width="9" style="52"/>
    <col min="3329" max="3329" width="37.125" style="52" customWidth="1"/>
    <col min="3330" max="3330" width="41.75" style="52" customWidth="1"/>
    <col min="3331" max="3584" width="9" style="52"/>
    <col min="3585" max="3585" width="37.125" style="52" customWidth="1"/>
    <col min="3586" max="3586" width="41.75" style="52" customWidth="1"/>
    <col min="3587" max="3840" width="9" style="52"/>
    <col min="3841" max="3841" width="37.125" style="52" customWidth="1"/>
    <col min="3842" max="3842" width="41.75" style="52" customWidth="1"/>
    <col min="3843" max="4096" width="9" style="52"/>
    <col min="4097" max="4097" width="37.125" style="52" customWidth="1"/>
    <col min="4098" max="4098" width="41.75" style="52" customWidth="1"/>
    <col min="4099" max="4352" width="9" style="52"/>
    <col min="4353" max="4353" width="37.125" style="52" customWidth="1"/>
    <col min="4354" max="4354" width="41.75" style="52" customWidth="1"/>
    <col min="4355" max="4608" width="9" style="52"/>
    <col min="4609" max="4609" width="37.125" style="52" customWidth="1"/>
    <col min="4610" max="4610" width="41.75" style="52" customWidth="1"/>
    <col min="4611" max="4864" width="9" style="52"/>
    <col min="4865" max="4865" width="37.125" style="52" customWidth="1"/>
    <col min="4866" max="4866" width="41.75" style="52" customWidth="1"/>
    <col min="4867" max="5120" width="9" style="52"/>
    <col min="5121" max="5121" width="37.125" style="52" customWidth="1"/>
    <col min="5122" max="5122" width="41.75" style="52" customWidth="1"/>
    <col min="5123" max="5376" width="9" style="52"/>
    <col min="5377" max="5377" width="37.125" style="52" customWidth="1"/>
    <col min="5378" max="5378" width="41.75" style="52" customWidth="1"/>
    <col min="5379" max="5632" width="9" style="52"/>
    <col min="5633" max="5633" width="37.125" style="52" customWidth="1"/>
    <col min="5634" max="5634" width="41.75" style="52" customWidth="1"/>
    <col min="5635" max="5888" width="9" style="52"/>
    <col min="5889" max="5889" width="37.125" style="52" customWidth="1"/>
    <col min="5890" max="5890" width="41.75" style="52" customWidth="1"/>
    <col min="5891" max="6144" width="9" style="52"/>
    <col min="6145" max="6145" width="37.125" style="52" customWidth="1"/>
    <col min="6146" max="6146" width="41.75" style="52" customWidth="1"/>
    <col min="6147" max="6400" width="9" style="52"/>
    <col min="6401" max="6401" width="37.125" style="52" customWidth="1"/>
    <col min="6402" max="6402" width="41.75" style="52" customWidth="1"/>
    <col min="6403" max="6656" width="9" style="52"/>
    <col min="6657" max="6657" width="37.125" style="52" customWidth="1"/>
    <col min="6658" max="6658" width="41.75" style="52" customWidth="1"/>
    <col min="6659" max="6912" width="9" style="52"/>
    <col min="6913" max="6913" width="37.125" style="52" customWidth="1"/>
    <col min="6914" max="6914" width="41.75" style="52" customWidth="1"/>
    <col min="6915" max="7168" width="9" style="52"/>
    <col min="7169" max="7169" width="37.125" style="52" customWidth="1"/>
    <col min="7170" max="7170" width="41.75" style="52" customWidth="1"/>
    <col min="7171" max="7424" width="9" style="52"/>
    <col min="7425" max="7425" width="37.125" style="52" customWidth="1"/>
    <col min="7426" max="7426" width="41.75" style="52" customWidth="1"/>
    <col min="7427" max="7680" width="9" style="52"/>
    <col min="7681" max="7681" width="37.125" style="52" customWidth="1"/>
    <col min="7682" max="7682" width="41.75" style="52" customWidth="1"/>
    <col min="7683" max="7936" width="9" style="52"/>
    <col min="7937" max="7937" width="37.125" style="52" customWidth="1"/>
    <col min="7938" max="7938" width="41.75" style="52" customWidth="1"/>
    <col min="7939" max="8192" width="9" style="52"/>
    <col min="8193" max="8193" width="37.125" style="52" customWidth="1"/>
    <col min="8194" max="8194" width="41.75" style="52" customWidth="1"/>
    <col min="8195" max="8448" width="9" style="52"/>
    <col min="8449" max="8449" width="37.125" style="52" customWidth="1"/>
    <col min="8450" max="8450" width="41.75" style="52" customWidth="1"/>
    <col min="8451" max="8704" width="9" style="52"/>
    <col min="8705" max="8705" width="37.125" style="52" customWidth="1"/>
    <col min="8706" max="8706" width="41.75" style="52" customWidth="1"/>
    <col min="8707" max="8960" width="9" style="52"/>
    <col min="8961" max="8961" width="37.125" style="52" customWidth="1"/>
    <col min="8962" max="8962" width="41.75" style="52" customWidth="1"/>
    <col min="8963" max="9216" width="9" style="52"/>
    <col min="9217" max="9217" width="37.125" style="52" customWidth="1"/>
    <col min="9218" max="9218" width="41.75" style="52" customWidth="1"/>
    <col min="9219" max="9472" width="9" style="52"/>
    <col min="9473" max="9473" width="37.125" style="52" customWidth="1"/>
    <col min="9474" max="9474" width="41.75" style="52" customWidth="1"/>
    <col min="9475" max="9728" width="9" style="52"/>
    <col min="9729" max="9729" width="37.125" style="52" customWidth="1"/>
    <col min="9730" max="9730" width="41.75" style="52" customWidth="1"/>
    <col min="9731" max="9984" width="9" style="52"/>
    <col min="9985" max="9985" width="37.125" style="52" customWidth="1"/>
    <col min="9986" max="9986" width="41.75" style="52" customWidth="1"/>
    <col min="9987" max="10240" width="9" style="52"/>
    <col min="10241" max="10241" width="37.125" style="52" customWidth="1"/>
    <col min="10242" max="10242" width="41.75" style="52" customWidth="1"/>
    <col min="10243" max="10496" width="9" style="52"/>
    <col min="10497" max="10497" width="37.125" style="52" customWidth="1"/>
    <col min="10498" max="10498" width="41.75" style="52" customWidth="1"/>
    <col min="10499" max="10752" width="9" style="52"/>
    <col min="10753" max="10753" width="37.125" style="52" customWidth="1"/>
    <col min="10754" max="10754" width="41.75" style="52" customWidth="1"/>
    <col min="10755" max="11008" width="9" style="52"/>
    <col min="11009" max="11009" width="37.125" style="52" customWidth="1"/>
    <col min="11010" max="11010" width="41.75" style="52" customWidth="1"/>
    <col min="11011" max="11264" width="9" style="52"/>
    <col min="11265" max="11265" width="37.125" style="52" customWidth="1"/>
    <col min="11266" max="11266" width="41.75" style="52" customWidth="1"/>
    <col min="11267" max="11520" width="9" style="52"/>
    <col min="11521" max="11521" width="37.125" style="52" customWidth="1"/>
    <col min="11522" max="11522" width="41.75" style="52" customWidth="1"/>
    <col min="11523" max="11776" width="9" style="52"/>
    <col min="11777" max="11777" width="37.125" style="52" customWidth="1"/>
    <col min="11778" max="11778" width="41.75" style="52" customWidth="1"/>
    <col min="11779" max="12032" width="9" style="52"/>
    <col min="12033" max="12033" width="37.125" style="52" customWidth="1"/>
    <col min="12034" max="12034" width="41.75" style="52" customWidth="1"/>
    <col min="12035" max="12288" width="9" style="52"/>
    <col min="12289" max="12289" width="37.125" style="52" customWidth="1"/>
    <col min="12290" max="12290" width="41.75" style="52" customWidth="1"/>
    <col min="12291" max="12544" width="9" style="52"/>
    <col min="12545" max="12545" width="37.125" style="52" customWidth="1"/>
    <col min="12546" max="12546" width="41.75" style="52" customWidth="1"/>
    <col min="12547" max="12800" width="9" style="52"/>
    <col min="12801" max="12801" width="37.125" style="52" customWidth="1"/>
    <col min="12802" max="12802" width="41.75" style="52" customWidth="1"/>
    <col min="12803" max="13056" width="9" style="52"/>
    <col min="13057" max="13057" width="37.125" style="52" customWidth="1"/>
    <col min="13058" max="13058" width="41.75" style="52" customWidth="1"/>
    <col min="13059" max="13312" width="9" style="52"/>
    <col min="13313" max="13313" width="37.125" style="52" customWidth="1"/>
    <col min="13314" max="13314" width="41.75" style="52" customWidth="1"/>
    <col min="13315" max="13568" width="9" style="52"/>
    <col min="13569" max="13569" width="37.125" style="52" customWidth="1"/>
    <col min="13570" max="13570" width="41.75" style="52" customWidth="1"/>
    <col min="13571" max="13824" width="9" style="52"/>
    <col min="13825" max="13825" width="37.125" style="52" customWidth="1"/>
    <col min="13826" max="13826" width="41.75" style="52" customWidth="1"/>
    <col min="13827" max="14080" width="9" style="52"/>
    <col min="14081" max="14081" width="37.125" style="52" customWidth="1"/>
    <col min="14082" max="14082" width="41.75" style="52" customWidth="1"/>
    <col min="14083" max="14336" width="9" style="52"/>
    <col min="14337" max="14337" width="37.125" style="52" customWidth="1"/>
    <col min="14338" max="14338" width="41.75" style="52" customWidth="1"/>
    <col min="14339" max="14592" width="9" style="52"/>
    <col min="14593" max="14593" width="37.125" style="52" customWidth="1"/>
    <col min="14594" max="14594" width="41.75" style="52" customWidth="1"/>
    <col min="14595" max="14848" width="9" style="52"/>
    <col min="14849" max="14849" width="37.125" style="52" customWidth="1"/>
    <col min="14850" max="14850" width="41.75" style="52" customWidth="1"/>
    <col min="14851" max="15104" width="9" style="52"/>
    <col min="15105" max="15105" width="37.125" style="52" customWidth="1"/>
    <col min="15106" max="15106" width="41.75" style="52" customWidth="1"/>
    <col min="15107" max="15360" width="9" style="52"/>
    <col min="15361" max="15361" width="37.125" style="52" customWidth="1"/>
    <col min="15362" max="15362" width="41.75" style="52" customWidth="1"/>
    <col min="15363" max="15616" width="9" style="52"/>
    <col min="15617" max="15617" width="37.125" style="52" customWidth="1"/>
    <col min="15618" max="15618" width="41.75" style="52" customWidth="1"/>
    <col min="15619" max="15872" width="9" style="52"/>
    <col min="15873" max="15873" width="37.125" style="52" customWidth="1"/>
    <col min="15874" max="15874" width="41.75" style="52" customWidth="1"/>
    <col min="15875" max="16128" width="9" style="52"/>
    <col min="16129" max="16129" width="37.125" style="52" customWidth="1"/>
    <col min="16130" max="16130" width="41.75" style="52" customWidth="1"/>
    <col min="16131" max="16384" width="9" style="52"/>
  </cols>
  <sheetData>
    <row r="1" spans="1:2" ht="39.75" customHeight="1">
      <c r="A1" s="54" t="s">
        <v>753</v>
      </c>
    </row>
    <row r="2" spans="1:2" ht="41.25" customHeight="1">
      <c r="A2" s="186" t="s">
        <v>824</v>
      </c>
      <c r="B2" s="187"/>
    </row>
    <row r="3" spans="1:2" s="51" customFormat="1" ht="13.5" customHeight="1">
      <c r="A3" s="55"/>
      <c r="B3" s="56" t="s">
        <v>7</v>
      </c>
    </row>
    <row r="4" spans="1:2" s="51" customFormat="1" ht="32.25" customHeight="1">
      <c r="A4" s="188" t="s">
        <v>722</v>
      </c>
      <c r="B4" s="190" t="s">
        <v>723</v>
      </c>
    </row>
    <row r="5" spans="1:2" ht="32.25" customHeight="1">
      <c r="A5" s="189"/>
      <c r="B5" s="190"/>
    </row>
    <row r="6" spans="1:2" ht="22.5" customHeight="1">
      <c r="A6" s="57" t="s">
        <v>1294</v>
      </c>
      <c r="B6" s="58">
        <f>SUM(B7)</f>
        <v>669.16000000000008</v>
      </c>
    </row>
    <row r="7" spans="1:2" ht="35.25" customHeight="1">
      <c r="A7" s="59" t="s">
        <v>643</v>
      </c>
      <c r="B7" s="58">
        <f>SUM(B8:B9)</f>
        <v>669.16000000000008</v>
      </c>
    </row>
    <row r="8" spans="1:2" ht="35.25" customHeight="1">
      <c r="A8" s="160" t="s">
        <v>1295</v>
      </c>
      <c r="B8" s="58">
        <v>422.16</v>
      </c>
    </row>
    <row r="9" spans="1:2" ht="22.5" customHeight="1">
      <c r="A9" s="161" t="s">
        <v>1296</v>
      </c>
      <c r="B9" s="58">
        <v>247</v>
      </c>
    </row>
    <row r="10" spans="1:2" ht="22.5" customHeight="1">
      <c r="A10" s="60" t="s">
        <v>1297</v>
      </c>
      <c r="B10" s="58">
        <f>SUM(B11)</f>
        <v>117.6</v>
      </c>
    </row>
    <row r="11" spans="1:2" ht="22.5" customHeight="1">
      <c r="A11" s="60" t="s">
        <v>687</v>
      </c>
      <c r="B11" s="58">
        <f>SUM(B12:B13)</f>
        <v>117.6</v>
      </c>
    </row>
    <row r="12" spans="1:2" ht="22.5" customHeight="1">
      <c r="A12" s="60" t="s">
        <v>1298</v>
      </c>
      <c r="B12" s="58">
        <v>93.5</v>
      </c>
    </row>
    <row r="13" spans="1:2" ht="22.5" customHeight="1">
      <c r="A13" s="60" t="s">
        <v>1299</v>
      </c>
      <c r="B13" s="58">
        <v>24.1</v>
      </c>
    </row>
    <row r="14" spans="1:2" ht="22.5" customHeight="1">
      <c r="A14" s="61" t="s">
        <v>754</v>
      </c>
      <c r="B14" s="62">
        <f>B6</f>
        <v>669.16000000000008</v>
      </c>
    </row>
  </sheetData>
  <mergeCells count="3">
    <mergeCell ref="A2:B2"/>
    <mergeCell ref="A4:A5"/>
    <mergeCell ref="B4:B5"/>
  </mergeCells>
  <phoneticPr fontId="27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E28" sqref="E28"/>
    </sheetView>
  </sheetViews>
  <sheetFormatPr defaultColWidth="9" defaultRowHeight="14.25"/>
  <cols>
    <col min="1" max="5" width="25.875" style="46" customWidth="1"/>
    <col min="6" max="256" width="9" style="46"/>
    <col min="257" max="261" width="25.875" style="46" customWidth="1"/>
    <col min="262" max="512" width="9" style="46"/>
    <col min="513" max="517" width="25.875" style="46" customWidth="1"/>
    <col min="518" max="768" width="9" style="46"/>
    <col min="769" max="773" width="25.875" style="46" customWidth="1"/>
    <col min="774" max="1024" width="9" style="46"/>
    <col min="1025" max="1029" width="25.875" style="46" customWidth="1"/>
    <col min="1030" max="1280" width="9" style="46"/>
    <col min="1281" max="1285" width="25.875" style="46" customWidth="1"/>
    <col min="1286" max="1536" width="9" style="46"/>
    <col min="1537" max="1541" width="25.875" style="46" customWidth="1"/>
    <col min="1542" max="1792" width="9" style="46"/>
    <col min="1793" max="1797" width="25.875" style="46" customWidth="1"/>
    <col min="1798" max="2048" width="9" style="46"/>
    <col min="2049" max="2053" width="25.875" style="46" customWidth="1"/>
    <col min="2054" max="2304" width="9" style="46"/>
    <col min="2305" max="2309" width="25.875" style="46" customWidth="1"/>
    <col min="2310" max="2560" width="9" style="46"/>
    <col min="2561" max="2565" width="25.875" style="46" customWidth="1"/>
    <col min="2566" max="2816" width="9" style="46"/>
    <col min="2817" max="2821" width="25.875" style="46" customWidth="1"/>
    <col min="2822" max="3072" width="9" style="46"/>
    <col min="3073" max="3077" width="25.875" style="46" customWidth="1"/>
    <col min="3078" max="3328" width="9" style="46"/>
    <col min="3329" max="3333" width="25.875" style="46" customWidth="1"/>
    <col min="3334" max="3584" width="9" style="46"/>
    <col min="3585" max="3589" width="25.875" style="46" customWidth="1"/>
    <col min="3590" max="3840" width="9" style="46"/>
    <col min="3841" max="3845" width="25.875" style="46" customWidth="1"/>
    <col min="3846" max="4096" width="9" style="46"/>
    <col min="4097" max="4101" width="25.875" style="46" customWidth="1"/>
    <col min="4102" max="4352" width="9" style="46"/>
    <col min="4353" max="4357" width="25.875" style="46" customWidth="1"/>
    <col min="4358" max="4608" width="9" style="46"/>
    <col min="4609" max="4613" width="25.875" style="46" customWidth="1"/>
    <col min="4614" max="4864" width="9" style="46"/>
    <col min="4865" max="4869" width="25.875" style="46" customWidth="1"/>
    <col min="4870" max="5120" width="9" style="46"/>
    <col min="5121" max="5125" width="25.875" style="46" customWidth="1"/>
    <col min="5126" max="5376" width="9" style="46"/>
    <col min="5377" max="5381" width="25.875" style="46" customWidth="1"/>
    <col min="5382" max="5632" width="9" style="46"/>
    <col min="5633" max="5637" width="25.875" style="46" customWidth="1"/>
    <col min="5638" max="5888" width="9" style="46"/>
    <col min="5889" max="5893" width="25.875" style="46" customWidth="1"/>
    <col min="5894" max="6144" width="9" style="46"/>
    <col min="6145" max="6149" width="25.875" style="46" customWidth="1"/>
    <col min="6150" max="6400" width="9" style="46"/>
    <col min="6401" max="6405" width="25.875" style="46" customWidth="1"/>
    <col min="6406" max="6656" width="9" style="46"/>
    <col min="6657" max="6661" width="25.875" style="46" customWidth="1"/>
    <col min="6662" max="6912" width="9" style="46"/>
    <col min="6913" max="6917" width="25.875" style="46" customWidth="1"/>
    <col min="6918" max="7168" width="9" style="46"/>
    <col min="7169" max="7173" width="25.875" style="46" customWidth="1"/>
    <col min="7174" max="7424" width="9" style="46"/>
    <col min="7425" max="7429" width="25.875" style="46" customWidth="1"/>
    <col min="7430" max="7680" width="9" style="46"/>
    <col min="7681" max="7685" width="25.875" style="46" customWidth="1"/>
    <col min="7686" max="7936" width="9" style="46"/>
    <col min="7937" max="7941" width="25.875" style="46" customWidth="1"/>
    <col min="7942" max="8192" width="9" style="46"/>
    <col min="8193" max="8197" width="25.875" style="46" customWidth="1"/>
    <col min="8198" max="8448" width="9" style="46"/>
    <col min="8449" max="8453" width="25.875" style="46" customWidth="1"/>
    <col min="8454" max="8704" width="9" style="46"/>
    <col min="8705" max="8709" width="25.875" style="46" customWidth="1"/>
    <col min="8710" max="8960" width="9" style="46"/>
    <col min="8961" max="8965" width="25.875" style="46" customWidth="1"/>
    <col min="8966" max="9216" width="9" style="46"/>
    <col min="9217" max="9221" width="25.875" style="46" customWidth="1"/>
    <col min="9222" max="9472" width="9" style="46"/>
    <col min="9473" max="9477" width="25.875" style="46" customWidth="1"/>
    <col min="9478" max="9728" width="9" style="46"/>
    <col min="9729" max="9733" width="25.875" style="46" customWidth="1"/>
    <col min="9734" max="9984" width="9" style="46"/>
    <col min="9985" max="9989" width="25.875" style="46" customWidth="1"/>
    <col min="9990" max="10240" width="9" style="46"/>
    <col min="10241" max="10245" width="25.875" style="46" customWidth="1"/>
    <col min="10246" max="10496" width="9" style="46"/>
    <col min="10497" max="10501" width="25.875" style="46" customWidth="1"/>
    <col min="10502" max="10752" width="9" style="46"/>
    <col min="10753" max="10757" width="25.875" style="46" customWidth="1"/>
    <col min="10758" max="11008" width="9" style="46"/>
    <col min="11009" max="11013" width="25.875" style="46" customWidth="1"/>
    <col min="11014" max="11264" width="9" style="46"/>
    <col min="11265" max="11269" width="25.875" style="46" customWidth="1"/>
    <col min="11270" max="11520" width="9" style="46"/>
    <col min="11521" max="11525" width="25.875" style="46" customWidth="1"/>
    <col min="11526" max="11776" width="9" style="46"/>
    <col min="11777" max="11781" width="25.875" style="46" customWidth="1"/>
    <col min="11782" max="12032" width="9" style="46"/>
    <col min="12033" max="12037" width="25.875" style="46" customWidth="1"/>
    <col min="12038" max="12288" width="9" style="46"/>
    <col min="12289" max="12293" width="25.875" style="46" customWidth="1"/>
    <col min="12294" max="12544" width="9" style="46"/>
    <col min="12545" max="12549" width="25.875" style="46" customWidth="1"/>
    <col min="12550" max="12800" width="9" style="46"/>
    <col min="12801" max="12805" width="25.875" style="46" customWidth="1"/>
    <col min="12806" max="13056" width="9" style="46"/>
    <col min="13057" max="13061" width="25.875" style="46" customWidth="1"/>
    <col min="13062" max="13312" width="9" style="46"/>
    <col min="13313" max="13317" width="25.875" style="46" customWidth="1"/>
    <col min="13318" max="13568" width="9" style="46"/>
    <col min="13569" max="13573" width="25.875" style="46" customWidth="1"/>
    <col min="13574" max="13824" width="9" style="46"/>
    <col min="13825" max="13829" width="25.875" style="46" customWidth="1"/>
    <col min="13830" max="14080" width="9" style="46"/>
    <col min="14081" max="14085" width="25.875" style="46" customWidth="1"/>
    <col min="14086" max="14336" width="9" style="46"/>
    <col min="14337" max="14341" width="25.875" style="46" customWidth="1"/>
    <col min="14342" max="14592" width="9" style="46"/>
    <col min="14593" max="14597" width="25.875" style="46" customWidth="1"/>
    <col min="14598" max="14848" width="9" style="46"/>
    <col min="14849" max="14853" width="25.875" style="46" customWidth="1"/>
    <col min="14854" max="15104" width="9" style="46"/>
    <col min="15105" max="15109" width="25.875" style="46" customWidth="1"/>
    <col min="15110" max="15360" width="9" style="46"/>
    <col min="15361" max="15365" width="25.875" style="46" customWidth="1"/>
    <col min="15366" max="15616" width="9" style="46"/>
    <col min="15617" max="15621" width="25.875" style="46" customWidth="1"/>
    <col min="15622" max="15872" width="9" style="46"/>
    <col min="15873" max="15877" width="25.875" style="46" customWidth="1"/>
    <col min="15878" max="16128" width="9" style="46"/>
    <col min="16129" max="16133" width="25.875" style="46" customWidth="1"/>
    <col min="16134" max="16384" width="9" style="46"/>
  </cols>
  <sheetData>
    <row r="1" spans="1:5" ht="28.5" customHeight="1">
      <c r="A1" s="47" t="s">
        <v>755</v>
      </c>
    </row>
    <row r="2" spans="1:5" ht="28.5" customHeight="1">
      <c r="A2" s="191" t="s">
        <v>1300</v>
      </c>
      <c r="B2" s="192"/>
      <c r="C2" s="192"/>
      <c r="D2" s="192"/>
      <c r="E2" s="192"/>
    </row>
    <row r="3" spans="1:5" ht="28.5" customHeight="1">
      <c r="E3" s="162" t="s">
        <v>1308</v>
      </c>
    </row>
    <row r="4" spans="1:5" ht="28.5" customHeight="1">
      <c r="A4" s="48" t="s">
        <v>8</v>
      </c>
      <c r="B4" s="48" t="s">
        <v>756</v>
      </c>
      <c r="C4" s="48" t="s">
        <v>757</v>
      </c>
      <c r="D4" s="48" t="s">
        <v>758</v>
      </c>
      <c r="E4" s="48" t="s">
        <v>759</v>
      </c>
    </row>
    <row r="5" spans="1:5" ht="28.5" customHeight="1">
      <c r="A5" s="49" t="s">
        <v>741</v>
      </c>
      <c r="B5" s="50">
        <v>102909</v>
      </c>
      <c r="C5" s="50">
        <v>9700</v>
      </c>
      <c r="D5" s="50">
        <v>85572.79</v>
      </c>
      <c r="E5" s="50"/>
    </row>
    <row r="6" spans="1:5" ht="28.5" customHeight="1">
      <c r="A6" s="50"/>
      <c r="B6" s="50"/>
      <c r="C6" s="50"/>
      <c r="D6" s="50"/>
      <c r="E6" s="50"/>
    </row>
    <row r="7" spans="1:5" ht="28.5" customHeight="1"/>
  </sheetData>
  <mergeCells count="1">
    <mergeCell ref="A2:E2"/>
  </mergeCells>
  <phoneticPr fontId="27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C22" sqref="C22"/>
    </sheetView>
  </sheetViews>
  <sheetFormatPr defaultColWidth="9" defaultRowHeight="14.25"/>
  <cols>
    <col min="1" max="5" width="25.875" style="46" customWidth="1"/>
    <col min="6" max="256" width="9" style="46"/>
    <col min="257" max="261" width="25.875" style="46" customWidth="1"/>
    <col min="262" max="512" width="9" style="46"/>
    <col min="513" max="517" width="25.875" style="46" customWidth="1"/>
    <col min="518" max="768" width="9" style="46"/>
    <col min="769" max="773" width="25.875" style="46" customWidth="1"/>
    <col min="774" max="1024" width="9" style="46"/>
    <col min="1025" max="1029" width="25.875" style="46" customWidth="1"/>
    <col min="1030" max="1280" width="9" style="46"/>
    <col min="1281" max="1285" width="25.875" style="46" customWidth="1"/>
    <col min="1286" max="1536" width="9" style="46"/>
    <col min="1537" max="1541" width="25.875" style="46" customWidth="1"/>
    <col min="1542" max="1792" width="9" style="46"/>
    <col min="1793" max="1797" width="25.875" style="46" customWidth="1"/>
    <col min="1798" max="2048" width="9" style="46"/>
    <col min="2049" max="2053" width="25.875" style="46" customWidth="1"/>
    <col min="2054" max="2304" width="9" style="46"/>
    <col min="2305" max="2309" width="25.875" style="46" customWidth="1"/>
    <col min="2310" max="2560" width="9" style="46"/>
    <col min="2561" max="2565" width="25.875" style="46" customWidth="1"/>
    <col min="2566" max="2816" width="9" style="46"/>
    <col min="2817" max="2821" width="25.875" style="46" customWidth="1"/>
    <col min="2822" max="3072" width="9" style="46"/>
    <col min="3073" max="3077" width="25.875" style="46" customWidth="1"/>
    <col min="3078" max="3328" width="9" style="46"/>
    <col min="3329" max="3333" width="25.875" style="46" customWidth="1"/>
    <col min="3334" max="3584" width="9" style="46"/>
    <col min="3585" max="3589" width="25.875" style="46" customWidth="1"/>
    <col min="3590" max="3840" width="9" style="46"/>
    <col min="3841" max="3845" width="25.875" style="46" customWidth="1"/>
    <col min="3846" max="4096" width="9" style="46"/>
    <col min="4097" max="4101" width="25.875" style="46" customWidth="1"/>
    <col min="4102" max="4352" width="9" style="46"/>
    <col min="4353" max="4357" width="25.875" style="46" customWidth="1"/>
    <col min="4358" max="4608" width="9" style="46"/>
    <col min="4609" max="4613" width="25.875" style="46" customWidth="1"/>
    <col min="4614" max="4864" width="9" style="46"/>
    <col min="4865" max="4869" width="25.875" style="46" customWidth="1"/>
    <col min="4870" max="5120" width="9" style="46"/>
    <col min="5121" max="5125" width="25.875" style="46" customWidth="1"/>
    <col min="5126" max="5376" width="9" style="46"/>
    <col min="5377" max="5381" width="25.875" style="46" customWidth="1"/>
    <col min="5382" max="5632" width="9" style="46"/>
    <col min="5633" max="5637" width="25.875" style="46" customWidth="1"/>
    <col min="5638" max="5888" width="9" style="46"/>
    <col min="5889" max="5893" width="25.875" style="46" customWidth="1"/>
    <col min="5894" max="6144" width="9" style="46"/>
    <col min="6145" max="6149" width="25.875" style="46" customWidth="1"/>
    <col min="6150" max="6400" width="9" style="46"/>
    <col min="6401" max="6405" width="25.875" style="46" customWidth="1"/>
    <col min="6406" max="6656" width="9" style="46"/>
    <col min="6657" max="6661" width="25.875" style="46" customWidth="1"/>
    <col min="6662" max="6912" width="9" style="46"/>
    <col min="6913" max="6917" width="25.875" style="46" customWidth="1"/>
    <col min="6918" max="7168" width="9" style="46"/>
    <col min="7169" max="7173" width="25.875" style="46" customWidth="1"/>
    <col min="7174" max="7424" width="9" style="46"/>
    <col min="7425" max="7429" width="25.875" style="46" customWidth="1"/>
    <col min="7430" max="7680" width="9" style="46"/>
    <col min="7681" max="7685" width="25.875" style="46" customWidth="1"/>
    <col min="7686" max="7936" width="9" style="46"/>
    <col min="7937" max="7941" width="25.875" style="46" customWidth="1"/>
    <col min="7942" max="8192" width="9" style="46"/>
    <col min="8193" max="8197" width="25.875" style="46" customWidth="1"/>
    <col min="8198" max="8448" width="9" style="46"/>
    <col min="8449" max="8453" width="25.875" style="46" customWidth="1"/>
    <col min="8454" max="8704" width="9" style="46"/>
    <col min="8705" max="8709" width="25.875" style="46" customWidth="1"/>
    <col min="8710" max="8960" width="9" style="46"/>
    <col min="8961" max="8965" width="25.875" style="46" customWidth="1"/>
    <col min="8966" max="9216" width="9" style="46"/>
    <col min="9217" max="9221" width="25.875" style="46" customWidth="1"/>
    <col min="9222" max="9472" width="9" style="46"/>
    <col min="9473" max="9477" width="25.875" style="46" customWidth="1"/>
    <col min="9478" max="9728" width="9" style="46"/>
    <col min="9729" max="9733" width="25.875" style="46" customWidth="1"/>
    <col min="9734" max="9984" width="9" style="46"/>
    <col min="9985" max="9989" width="25.875" style="46" customWidth="1"/>
    <col min="9990" max="10240" width="9" style="46"/>
    <col min="10241" max="10245" width="25.875" style="46" customWidth="1"/>
    <col min="10246" max="10496" width="9" style="46"/>
    <col min="10497" max="10501" width="25.875" style="46" customWidth="1"/>
    <col min="10502" max="10752" width="9" style="46"/>
    <col min="10753" max="10757" width="25.875" style="46" customWidth="1"/>
    <col min="10758" max="11008" width="9" style="46"/>
    <col min="11009" max="11013" width="25.875" style="46" customWidth="1"/>
    <col min="11014" max="11264" width="9" style="46"/>
    <col min="11265" max="11269" width="25.875" style="46" customWidth="1"/>
    <col min="11270" max="11520" width="9" style="46"/>
    <col min="11521" max="11525" width="25.875" style="46" customWidth="1"/>
    <col min="11526" max="11776" width="9" style="46"/>
    <col min="11777" max="11781" width="25.875" style="46" customWidth="1"/>
    <col min="11782" max="12032" width="9" style="46"/>
    <col min="12033" max="12037" width="25.875" style="46" customWidth="1"/>
    <col min="12038" max="12288" width="9" style="46"/>
    <col min="12289" max="12293" width="25.875" style="46" customWidth="1"/>
    <col min="12294" max="12544" width="9" style="46"/>
    <col min="12545" max="12549" width="25.875" style="46" customWidth="1"/>
    <col min="12550" max="12800" width="9" style="46"/>
    <col min="12801" max="12805" width="25.875" style="46" customWidth="1"/>
    <col min="12806" max="13056" width="9" style="46"/>
    <col min="13057" max="13061" width="25.875" style="46" customWidth="1"/>
    <col min="13062" max="13312" width="9" style="46"/>
    <col min="13313" max="13317" width="25.875" style="46" customWidth="1"/>
    <col min="13318" max="13568" width="9" style="46"/>
    <col min="13569" max="13573" width="25.875" style="46" customWidth="1"/>
    <col min="13574" max="13824" width="9" style="46"/>
    <col min="13825" max="13829" width="25.875" style="46" customWidth="1"/>
    <col min="13830" max="14080" width="9" style="46"/>
    <col min="14081" max="14085" width="25.875" style="46" customWidth="1"/>
    <col min="14086" max="14336" width="9" style="46"/>
    <col min="14337" max="14341" width="25.875" style="46" customWidth="1"/>
    <col min="14342" max="14592" width="9" style="46"/>
    <col min="14593" max="14597" width="25.875" style="46" customWidth="1"/>
    <col min="14598" max="14848" width="9" style="46"/>
    <col min="14849" max="14853" width="25.875" style="46" customWidth="1"/>
    <col min="14854" max="15104" width="9" style="46"/>
    <col min="15105" max="15109" width="25.875" style="46" customWidth="1"/>
    <col min="15110" max="15360" width="9" style="46"/>
    <col min="15361" max="15365" width="25.875" style="46" customWidth="1"/>
    <col min="15366" max="15616" width="9" style="46"/>
    <col min="15617" max="15621" width="25.875" style="46" customWidth="1"/>
    <col min="15622" max="15872" width="9" style="46"/>
    <col min="15873" max="15877" width="25.875" style="46" customWidth="1"/>
    <col min="15878" max="16128" width="9" style="46"/>
    <col min="16129" max="16133" width="25.875" style="46" customWidth="1"/>
    <col min="16134" max="16384" width="9" style="46"/>
  </cols>
  <sheetData>
    <row r="1" spans="1:5" ht="28.5" customHeight="1">
      <c r="A1" s="47" t="s">
        <v>755</v>
      </c>
    </row>
    <row r="2" spans="1:5" ht="28.5" customHeight="1">
      <c r="A2" s="191" t="s">
        <v>1316</v>
      </c>
      <c r="B2" s="192"/>
      <c r="C2" s="192"/>
      <c r="D2" s="192"/>
      <c r="E2" s="192"/>
    </row>
    <row r="3" spans="1:5" ht="28.5" customHeight="1">
      <c r="E3" s="162" t="s">
        <v>1308</v>
      </c>
    </row>
    <row r="4" spans="1:5" ht="28.5" customHeight="1">
      <c r="A4" s="48" t="s">
        <v>8</v>
      </c>
      <c r="B4" s="48" t="s">
        <v>756</v>
      </c>
      <c r="C4" s="48" t="s">
        <v>757</v>
      </c>
      <c r="D4" s="48" t="s">
        <v>758</v>
      </c>
      <c r="E4" s="48" t="s">
        <v>759</v>
      </c>
    </row>
    <row r="5" spans="1:5" ht="28.5" customHeight="1">
      <c r="A5" s="49" t="s">
        <v>741</v>
      </c>
      <c r="B5" s="50"/>
      <c r="C5" s="50"/>
      <c r="D5" s="50"/>
      <c r="E5" s="50"/>
    </row>
    <row r="6" spans="1:5" ht="28.5" customHeight="1">
      <c r="A6" s="50"/>
      <c r="B6" s="50"/>
      <c r="C6" s="50"/>
      <c r="D6" s="50"/>
      <c r="E6" s="50"/>
    </row>
    <row r="7" spans="1:5" s="164" customFormat="1" ht="28.5" customHeight="1">
      <c r="A7" s="193" t="s">
        <v>1317</v>
      </c>
      <c r="B7" s="194"/>
      <c r="C7" s="194"/>
      <c r="D7" s="194"/>
      <c r="E7" s="194"/>
    </row>
    <row r="8" spans="1:5" ht="28.5" customHeight="1"/>
  </sheetData>
  <mergeCells count="2">
    <mergeCell ref="A2:E2"/>
    <mergeCell ref="A7:E7"/>
  </mergeCells>
  <phoneticPr fontId="27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7" sqref="A7:XFD7"/>
    </sheetView>
  </sheetViews>
  <sheetFormatPr defaultColWidth="9" defaultRowHeight="14.25"/>
  <cols>
    <col min="1" max="5" width="25.875" style="46" customWidth="1"/>
    <col min="6" max="256" width="9" style="46"/>
    <col min="257" max="261" width="25.875" style="46" customWidth="1"/>
    <col min="262" max="512" width="9" style="46"/>
    <col min="513" max="517" width="25.875" style="46" customWidth="1"/>
    <col min="518" max="768" width="9" style="46"/>
    <col min="769" max="773" width="25.875" style="46" customWidth="1"/>
    <col min="774" max="1024" width="9" style="46"/>
    <col min="1025" max="1029" width="25.875" style="46" customWidth="1"/>
    <col min="1030" max="1280" width="9" style="46"/>
    <col min="1281" max="1285" width="25.875" style="46" customWidth="1"/>
    <col min="1286" max="1536" width="9" style="46"/>
    <col min="1537" max="1541" width="25.875" style="46" customWidth="1"/>
    <col min="1542" max="1792" width="9" style="46"/>
    <col min="1793" max="1797" width="25.875" style="46" customWidth="1"/>
    <col min="1798" max="2048" width="9" style="46"/>
    <col min="2049" max="2053" width="25.875" style="46" customWidth="1"/>
    <col min="2054" max="2304" width="9" style="46"/>
    <col min="2305" max="2309" width="25.875" style="46" customWidth="1"/>
    <col min="2310" max="2560" width="9" style="46"/>
    <col min="2561" max="2565" width="25.875" style="46" customWidth="1"/>
    <col min="2566" max="2816" width="9" style="46"/>
    <col min="2817" max="2821" width="25.875" style="46" customWidth="1"/>
    <col min="2822" max="3072" width="9" style="46"/>
    <col min="3073" max="3077" width="25.875" style="46" customWidth="1"/>
    <col min="3078" max="3328" width="9" style="46"/>
    <col min="3329" max="3333" width="25.875" style="46" customWidth="1"/>
    <col min="3334" max="3584" width="9" style="46"/>
    <col min="3585" max="3589" width="25.875" style="46" customWidth="1"/>
    <col min="3590" max="3840" width="9" style="46"/>
    <col min="3841" max="3845" width="25.875" style="46" customWidth="1"/>
    <col min="3846" max="4096" width="9" style="46"/>
    <col min="4097" max="4101" width="25.875" style="46" customWidth="1"/>
    <col min="4102" max="4352" width="9" style="46"/>
    <col min="4353" max="4357" width="25.875" style="46" customWidth="1"/>
    <col min="4358" max="4608" width="9" style="46"/>
    <col min="4609" max="4613" width="25.875" style="46" customWidth="1"/>
    <col min="4614" max="4864" width="9" style="46"/>
    <col min="4865" max="4869" width="25.875" style="46" customWidth="1"/>
    <col min="4870" max="5120" width="9" style="46"/>
    <col min="5121" max="5125" width="25.875" style="46" customWidth="1"/>
    <col min="5126" max="5376" width="9" style="46"/>
    <col min="5377" max="5381" width="25.875" style="46" customWidth="1"/>
    <col min="5382" max="5632" width="9" style="46"/>
    <col min="5633" max="5637" width="25.875" style="46" customWidth="1"/>
    <col min="5638" max="5888" width="9" style="46"/>
    <col min="5889" max="5893" width="25.875" style="46" customWidth="1"/>
    <col min="5894" max="6144" width="9" style="46"/>
    <col min="6145" max="6149" width="25.875" style="46" customWidth="1"/>
    <col min="6150" max="6400" width="9" style="46"/>
    <col min="6401" max="6405" width="25.875" style="46" customWidth="1"/>
    <col min="6406" max="6656" width="9" style="46"/>
    <col min="6657" max="6661" width="25.875" style="46" customWidth="1"/>
    <col min="6662" max="6912" width="9" style="46"/>
    <col min="6913" max="6917" width="25.875" style="46" customWidth="1"/>
    <col min="6918" max="7168" width="9" style="46"/>
    <col min="7169" max="7173" width="25.875" style="46" customWidth="1"/>
    <col min="7174" max="7424" width="9" style="46"/>
    <col min="7425" max="7429" width="25.875" style="46" customWidth="1"/>
    <col min="7430" max="7680" width="9" style="46"/>
    <col min="7681" max="7685" width="25.875" style="46" customWidth="1"/>
    <col min="7686" max="7936" width="9" style="46"/>
    <col min="7937" max="7941" width="25.875" style="46" customWidth="1"/>
    <col min="7942" max="8192" width="9" style="46"/>
    <col min="8193" max="8197" width="25.875" style="46" customWidth="1"/>
    <col min="8198" max="8448" width="9" style="46"/>
    <col min="8449" max="8453" width="25.875" style="46" customWidth="1"/>
    <col min="8454" max="8704" width="9" style="46"/>
    <col min="8705" max="8709" width="25.875" style="46" customWidth="1"/>
    <col min="8710" max="8960" width="9" style="46"/>
    <col min="8961" max="8965" width="25.875" style="46" customWidth="1"/>
    <col min="8966" max="9216" width="9" style="46"/>
    <col min="9217" max="9221" width="25.875" style="46" customWidth="1"/>
    <col min="9222" max="9472" width="9" style="46"/>
    <col min="9473" max="9477" width="25.875" style="46" customWidth="1"/>
    <col min="9478" max="9728" width="9" style="46"/>
    <col min="9729" max="9733" width="25.875" style="46" customWidth="1"/>
    <col min="9734" max="9984" width="9" style="46"/>
    <col min="9985" max="9989" width="25.875" style="46" customWidth="1"/>
    <col min="9990" max="10240" width="9" style="46"/>
    <col min="10241" max="10245" width="25.875" style="46" customWidth="1"/>
    <col min="10246" max="10496" width="9" style="46"/>
    <col min="10497" max="10501" width="25.875" style="46" customWidth="1"/>
    <col min="10502" max="10752" width="9" style="46"/>
    <col min="10753" max="10757" width="25.875" style="46" customWidth="1"/>
    <col min="10758" max="11008" width="9" style="46"/>
    <col min="11009" max="11013" width="25.875" style="46" customWidth="1"/>
    <col min="11014" max="11264" width="9" style="46"/>
    <col min="11265" max="11269" width="25.875" style="46" customWidth="1"/>
    <col min="11270" max="11520" width="9" style="46"/>
    <col min="11521" max="11525" width="25.875" style="46" customWidth="1"/>
    <col min="11526" max="11776" width="9" style="46"/>
    <col min="11777" max="11781" width="25.875" style="46" customWidth="1"/>
    <col min="11782" max="12032" width="9" style="46"/>
    <col min="12033" max="12037" width="25.875" style="46" customWidth="1"/>
    <col min="12038" max="12288" width="9" style="46"/>
    <col min="12289" max="12293" width="25.875" style="46" customWidth="1"/>
    <col min="12294" max="12544" width="9" style="46"/>
    <col min="12545" max="12549" width="25.875" style="46" customWidth="1"/>
    <col min="12550" max="12800" width="9" style="46"/>
    <col min="12801" max="12805" width="25.875" style="46" customWidth="1"/>
    <col min="12806" max="13056" width="9" style="46"/>
    <col min="13057" max="13061" width="25.875" style="46" customWidth="1"/>
    <col min="13062" max="13312" width="9" style="46"/>
    <col min="13313" max="13317" width="25.875" style="46" customWidth="1"/>
    <col min="13318" max="13568" width="9" style="46"/>
    <col min="13569" max="13573" width="25.875" style="46" customWidth="1"/>
    <col min="13574" max="13824" width="9" style="46"/>
    <col min="13825" max="13829" width="25.875" style="46" customWidth="1"/>
    <col min="13830" max="14080" width="9" style="46"/>
    <col min="14081" max="14085" width="25.875" style="46" customWidth="1"/>
    <col min="14086" max="14336" width="9" style="46"/>
    <col min="14337" max="14341" width="25.875" style="46" customWidth="1"/>
    <col min="14342" max="14592" width="9" style="46"/>
    <col min="14593" max="14597" width="25.875" style="46" customWidth="1"/>
    <col min="14598" max="14848" width="9" style="46"/>
    <col min="14849" max="14853" width="25.875" style="46" customWidth="1"/>
    <col min="14854" max="15104" width="9" style="46"/>
    <col min="15105" max="15109" width="25.875" style="46" customWidth="1"/>
    <col min="15110" max="15360" width="9" style="46"/>
    <col min="15361" max="15365" width="25.875" style="46" customWidth="1"/>
    <col min="15366" max="15616" width="9" style="46"/>
    <col min="15617" max="15621" width="25.875" style="46" customWidth="1"/>
    <col min="15622" max="15872" width="9" style="46"/>
    <col min="15873" max="15877" width="25.875" style="46" customWidth="1"/>
    <col min="15878" max="16128" width="9" style="46"/>
    <col min="16129" max="16133" width="25.875" style="46" customWidth="1"/>
    <col min="16134" max="16384" width="9" style="46"/>
  </cols>
  <sheetData>
    <row r="1" spans="1:5" ht="28.5" customHeight="1">
      <c r="A1" s="47" t="s">
        <v>707</v>
      </c>
    </row>
    <row r="2" spans="1:5" ht="28.5" customHeight="1">
      <c r="A2" s="191" t="s">
        <v>1301</v>
      </c>
      <c r="B2" s="192"/>
      <c r="C2" s="192"/>
      <c r="D2" s="192"/>
      <c r="E2" s="192"/>
    </row>
    <row r="3" spans="1:5" ht="28.5" customHeight="1">
      <c r="E3" s="162" t="s">
        <v>1308</v>
      </c>
    </row>
    <row r="4" spans="1:5" ht="28.5" customHeight="1">
      <c r="A4" s="48" t="s">
        <v>8</v>
      </c>
      <c r="B4" s="48" t="s">
        <v>760</v>
      </c>
      <c r="C4" s="48" t="s">
        <v>761</v>
      </c>
      <c r="D4" s="48" t="s">
        <v>762</v>
      </c>
      <c r="E4" s="48" t="s">
        <v>759</v>
      </c>
    </row>
    <row r="5" spans="1:5" ht="28.5" customHeight="1">
      <c r="A5" s="49" t="s">
        <v>741</v>
      </c>
      <c r="B5" s="50">
        <v>85400</v>
      </c>
      <c r="C5" s="50">
        <v>15900</v>
      </c>
      <c r="D5" s="50">
        <v>59734</v>
      </c>
      <c r="E5" s="50"/>
    </row>
    <row r="6" spans="1:5" ht="28.5" customHeight="1">
      <c r="A6" s="50"/>
      <c r="B6" s="50"/>
      <c r="C6" s="50"/>
      <c r="D6" s="50"/>
      <c r="E6" s="50"/>
    </row>
    <row r="7" spans="1:5" ht="28.5" customHeight="1"/>
  </sheetData>
  <mergeCells count="1">
    <mergeCell ref="A2:E2"/>
  </mergeCells>
  <phoneticPr fontId="27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D27" sqref="D27"/>
    </sheetView>
  </sheetViews>
  <sheetFormatPr defaultColWidth="9" defaultRowHeight="14.25"/>
  <cols>
    <col min="1" max="5" width="25.875" style="46" customWidth="1"/>
    <col min="6" max="256" width="9" style="46"/>
    <col min="257" max="261" width="25.875" style="46" customWidth="1"/>
    <col min="262" max="512" width="9" style="46"/>
    <col min="513" max="517" width="25.875" style="46" customWidth="1"/>
    <col min="518" max="768" width="9" style="46"/>
    <col min="769" max="773" width="25.875" style="46" customWidth="1"/>
    <col min="774" max="1024" width="9" style="46"/>
    <col min="1025" max="1029" width="25.875" style="46" customWidth="1"/>
    <col min="1030" max="1280" width="9" style="46"/>
    <col min="1281" max="1285" width="25.875" style="46" customWidth="1"/>
    <col min="1286" max="1536" width="9" style="46"/>
    <col min="1537" max="1541" width="25.875" style="46" customWidth="1"/>
    <col min="1542" max="1792" width="9" style="46"/>
    <col min="1793" max="1797" width="25.875" style="46" customWidth="1"/>
    <col min="1798" max="2048" width="9" style="46"/>
    <col min="2049" max="2053" width="25.875" style="46" customWidth="1"/>
    <col min="2054" max="2304" width="9" style="46"/>
    <col min="2305" max="2309" width="25.875" style="46" customWidth="1"/>
    <col min="2310" max="2560" width="9" style="46"/>
    <col min="2561" max="2565" width="25.875" style="46" customWidth="1"/>
    <col min="2566" max="2816" width="9" style="46"/>
    <col min="2817" max="2821" width="25.875" style="46" customWidth="1"/>
    <col min="2822" max="3072" width="9" style="46"/>
    <col min="3073" max="3077" width="25.875" style="46" customWidth="1"/>
    <col min="3078" max="3328" width="9" style="46"/>
    <col min="3329" max="3333" width="25.875" style="46" customWidth="1"/>
    <col min="3334" max="3584" width="9" style="46"/>
    <col min="3585" max="3589" width="25.875" style="46" customWidth="1"/>
    <col min="3590" max="3840" width="9" style="46"/>
    <col min="3841" max="3845" width="25.875" style="46" customWidth="1"/>
    <col min="3846" max="4096" width="9" style="46"/>
    <col min="4097" max="4101" width="25.875" style="46" customWidth="1"/>
    <col min="4102" max="4352" width="9" style="46"/>
    <col min="4353" max="4357" width="25.875" style="46" customWidth="1"/>
    <col min="4358" max="4608" width="9" style="46"/>
    <col min="4609" max="4613" width="25.875" style="46" customWidth="1"/>
    <col min="4614" max="4864" width="9" style="46"/>
    <col min="4865" max="4869" width="25.875" style="46" customWidth="1"/>
    <col min="4870" max="5120" width="9" style="46"/>
    <col min="5121" max="5125" width="25.875" style="46" customWidth="1"/>
    <col min="5126" max="5376" width="9" style="46"/>
    <col min="5377" max="5381" width="25.875" style="46" customWidth="1"/>
    <col min="5382" max="5632" width="9" style="46"/>
    <col min="5633" max="5637" width="25.875" style="46" customWidth="1"/>
    <col min="5638" max="5888" width="9" style="46"/>
    <col min="5889" max="5893" width="25.875" style="46" customWidth="1"/>
    <col min="5894" max="6144" width="9" style="46"/>
    <col min="6145" max="6149" width="25.875" style="46" customWidth="1"/>
    <col min="6150" max="6400" width="9" style="46"/>
    <col min="6401" max="6405" width="25.875" style="46" customWidth="1"/>
    <col min="6406" max="6656" width="9" style="46"/>
    <col min="6657" max="6661" width="25.875" style="46" customWidth="1"/>
    <col min="6662" max="6912" width="9" style="46"/>
    <col min="6913" max="6917" width="25.875" style="46" customWidth="1"/>
    <col min="6918" max="7168" width="9" style="46"/>
    <col min="7169" max="7173" width="25.875" style="46" customWidth="1"/>
    <col min="7174" max="7424" width="9" style="46"/>
    <col min="7425" max="7429" width="25.875" style="46" customWidth="1"/>
    <col min="7430" max="7680" width="9" style="46"/>
    <col min="7681" max="7685" width="25.875" style="46" customWidth="1"/>
    <col min="7686" max="7936" width="9" style="46"/>
    <col min="7937" max="7941" width="25.875" style="46" customWidth="1"/>
    <col min="7942" max="8192" width="9" style="46"/>
    <col min="8193" max="8197" width="25.875" style="46" customWidth="1"/>
    <col min="8198" max="8448" width="9" style="46"/>
    <col min="8449" max="8453" width="25.875" style="46" customWidth="1"/>
    <col min="8454" max="8704" width="9" style="46"/>
    <col min="8705" max="8709" width="25.875" style="46" customWidth="1"/>
    <col min="8710" max="8960" width="9" style="46"/>
    <col min="8961" max="8965" width="25.875" style="46" customWidth="1"/>
    <col min="8966" max="9216" width="9" style="46"/>
    <col min="9217" max="9221" width="25.875" style="46" customWidth="1"/>
    <col min="9222" max="9472" width="9" style="46"/>
    <col min="9473" max="9477" width="25.875" style="46" customWidth="1"/>
    <col min="9478" max="9728" width="9" style="46"/>
    <col min="9729" max="9733" width="25.875" style="46" customWidth="1"/>
    <col min="9734" max="9984" width="9" style="46"/>
    <col min="9985" max="9989" width="25.875" style="46" customWidth="1"/>
    <col min="9990" max="10240" width="9" style="46"/>
    <col min="10241" max="10245" width="25.875" style="46" customWidth="1"/>
    <col min="10246" max="10496" width="9" style="46"/>
    <col min="10497" max="10501" width="25.875" style="46" customWidth="1"/>
    <col min="10502" max="10752" width="9" style="46"/>
    <col min="10753" max="10757" width="25.875" style="46" customWidth="1"/>
    <col min="10758" max="11008" width="9" style="46"/>
    <col min="11009" max="11013" width="25.875" style="46" customWidth="1"/>
    <col min="11014" max="11264" width="9" style="46"/>
    <col min="11265" max="11269" width="25.875" style="46" customWidth="1"/>
    <col min="11270" max="11520" width="9" style="46"/>
    <col min="11521" max="11525" width="25.875" style="46" customWidth="1"/>
    <col min="11526" max="11776" width="9" style="46"/>
    <col min="11777" max="11781" width="25.875" style="46" customWidth="1"/>
    <col min="11782" max="12032" width="9" style="46"/>
    <col min="12033" max="12037" width="25.875" style="46" customWidth="1"/>
    <col min="12038" max="12288" width="9" style="46"/>
    <col min="12289" max="12293" width="25.875" style="46" customWidth="1"/>
    <col min="12294" max="12544" width="9" style="46"/>
    <col min="12545" max="12549" width="25.875" style="46" customWidth="1"/>
    <col min="12550" max="12800" width="9" style="46"/>
    <col min="12801" max="12805" width="25.875" style="46" customWidth="1"/>
    <col min="12806" max="13056" width="9" style="46"/>
    <col min="13057" max="13061" width="25.875" style="46" customWidth="1"/>
    <col min="13062" max="13312" width="9" style="46"/>
    <col min="13313" max="13317" width="25.875" style="46" customWidth="1"/>
    <col min="13318" max="13568" width="9" style="46"/>
    <col min="13569" max="13573" width="25.875" style="46" customWidth="1"/>
    <col min="13574" max="13824" width="9" style="46"/>
    <col min="13825" max="13829" width="25.875" style="46" customWidth="1"/>
    <col min="13830" max="14080" width="9" style="46"/>
    <col min="14081" max="14085" width="25.875" style="46" customWidth="1"/>
    <col min="14086" max="14336" width="9" style="46"/>
    <col min="14337" max="14341" width="25.875" style="46" customWidth="1"/>
    <col min="14342" max="14592" width="9" style="46"/>
    <col min="14593" max="14597" width="25.875" style="46" customWidth="1"/>
    <col min="14598" max="14848" width="9" style="46"/>
    <col min="14849" max="14853" width="25.875" style="46" customWidth="1"/>
    <col min="14854" max="15104" width="9" style="46"/>
    <col min="15105" max="15109" width="25.875" style="46" customWidth="1"/>
    <col min="15110" max="15360" width="9" style="46"/>
    <col min="15361" max="15365" width="25.875" style="46" customWidth="1"/>
    <col min="15366" max="15616" width="9" style="46"/>
    <col min="15617" max="15621" width="25.875" style="46" customWidth="1"/>
    <col min="15622" max="15872" width="9" style="46"/>
    <col min="15873" max="15877" width="25.875" style="46" customWidth="1"/>
    <col min="15878" max="16128" width="9" style="46"/>
    <col min="16129" max="16133" width="25.875" style="46" customWidth="1"/>
    <col min="16134" max="16384" width="9" style="46"/>
  </cols>
  <sheetData>
    <row r="1" spans="1:5" ht="28.5" customHeight="1">
      <c r="A1" s="47" t="s">
        <v>707</v>
      </c>
    </row>
    <row r="2" spans="1:5" ht="28.5" customHeight="1">
      <c r="A2" s="191" t="s">
        <v>1318</v>
      </c>
      <c r="B2" s="192"/>
      <c r="C2" s="192"/>
      <c r="D2" s="192"/>
      <c r="E2" s="192"/>
    </row>
    <row r="3" spans="1:5" ht="28.5" customHeight="1">
      <c r="E3" s="162" t="s">
        <v>1308</v>
      </c>
    </row>
    <row r="4" spans="1:5" ht="28.5" customHeight="1">
      <c r="A4" s="48" t="s">
        <v>8</v>
      </c>
      <c r="B4" s="48" t="s">
        <v>760</v>
      </c>
      <c r="C4" s="48" t="s">
        <v>761</v>
      </c>
      <c r="D4" s="48" t="s">
        <v>762</v>
      </c>
      <c r="E4" s="48" t="s">
        <v>759</v>
      </c>
    </row>
    <row r="5" spans="1:5" ht="28.5" customHeight="1">
      <c r="A5" s="49" t="s">
        <v>741</v>
      </c>
      <c r="B5" s="50"/>
      <c r="C5" s="50"/>
      <c r="D5" s="50"/>
      <c r="E5" s="50"/>
    </row>
    <row r="6" spans="1:5" ht="28.5" customHeight="1">
      <c r="A6" s="50"/>
      <c r="B6" s="50"/>
      <c r="C6" s="50"/>
      <c r="D6" s="50"/>
      <c r="E6" s="50"/>
    </row>
    <row r="7" spans="1:5" s="164" customFormat="1" ht="28.5" customHeight="1">
      <c r="A7" s="193" t="s">
        <v>1317</v>
      </c>
      <c r="B7" s="194"/>
      <c r="C7" s="194"/>
      <c r="D7" s="194"/>
      <c r="E7" s="194"/>
    </row>
    <row r="8" spans="1:5" ht="28.5" customHeight="1"/>
  </sheetData>
  <mergeCells count="2">
    <mergeCell ref="A2:E2"/>
    <mergeCell ref="A7:E7"/>
  </mergeCells>
  <phoneticPr fontId="27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B16" sqref="B16"/>
    </sheetView>
  </sheetViews>
  <sheetFormatPr defaultColWidth="9" defaultRowHeight="14.25"/>
  <cols>
    <col min="1" max="1" width="51" style="27" customWidth="1"/>
    <col min="2" max="2" width="19.125" style="26" customWidth="1"/>
    <col min="3" max="237" width="9" style="40"/>
    <col min="238" max="238" width="44" style="40" customWidth="1"/>
    <col min="239" max="239" width="14.875" style="40" customWidth="1"/>
    <col min="240" max="240" width="13.5" style="40" customWidth="1"/>
    <col min="241" max="241" width="13.875" style="40" customWidth="1"/>
    <col min="242" max="242" width="15" style="40" customWidth="1"/>
    <col min="243" max="493" width="9" style="40"/>
    <col min="494" max="494" width="44" style="40" customWidth="1"/>
    <col min="495" max="495" width="14.875" style="40" customWidth="1"/>
    <col min="496" max="496" width="13.5" style="40" customWidth="1"/>
    <col min="497" max="497" width="13.875" style="40" customWidth="1"/>
    <col min="498" max="498" width="15" style="40" customWidth="1"/>
    <col min="499" max="749" width="9" style="40"/>
    <col min="750" max="750" width="44" style="40" customWidth="1"/>
    <col min="751" max="751" width="14.875" style="40" customWidth="1"/>
    <col min="752" max="752" width="13.5" style="40" customWidth="1"/>
    <col min="753" max="753" width="13.875" style="40" customWidth="1"/>
    <col min="754" max="754" width="15" style="40" customWidth="1"/>
    <col min="755" max="1005" width="9" style="40"/>
    <col min="1006" max="1006" width="44" style="40" customWidth="1"/>
    <col min="1007" max="1007" width="14.875" style="40" customWidth="1"/>
    <col min="1008" max="1008" width="13.5" style="40" customWidth="1"/>
    <col min="1009" max="1009" width="13.875" style="40" customWidth="1"/>
    <col min="1010" max="1010" width="15" style="40" customWidth="1"/>
    <col min="1011" max="1261" width="9" style="40"/>
    <col min="1262" max="1262" width="44" style="40" customWidth="1"/>
    <col min="1263" max="1263" width="14.875" style="40" customWidth="1"/>
    <col min="1264" max="1264" width="13.5" style="40" customWidth="1"/>
    <col min="1265" max="1265" width="13.875" style="40" customWidth="1"/>
    <col min="1266" max="1266" width="15" style="40" customWidth="1"/>
    <col min="1267" max="1517" width="9" style="40"/>
    <col min="1518" max="1518" width="44" style="40" customWidth="1"/>
    <col min="1519" max="1519" width="14.875" style="40" customWidth="1"/>
    <col min="1520" max="1520" width="13.5" style="40" customWidth="1"/>
    <col min="1521" max="1521" width="13.875" style="40" customWidth="1"/>
    <col min="1522" max="1522" width="15" style="40" customWidth="1"/>
    <col min="1523" max="1773" width="9" style="40"/>
    <col min="1774" max="1774" width="44" style="40" customWidth="1"/>
    <col min="1775" max="1775" width="14.875" style="40" customWidth="1"/>
    <col min="1776" max="1776" width="13.5" style="40" customWidth="1"/>
    <col min="1777" max="1777" width="13.875" style="40" customWidth="1"/>
    <col min="1778" max="1778" width="15" style="40" customWidth="1"/>
    <col min="1779" max="2029" width="9" style="40"/>
    <col min="2030" max="2030" width="44" style="40" customWidth="1"/>
    <col min="2031" max="2031" width="14.875" style="40" customWidth="1"/>
    <col min="2032" max="2032" width="13.5" style="40" customWidth="1"/>
    <col min="2033" max="2033" width="13.875" style="40" customWidth="1"/>
    <col min="2034" max="2034" width="15" style="40" customWidth="1"/>
    <col min="2035" max="2285" width="9" style="40"/>
    <col min="2286" max="2286" width="44" style="40" customWidth="1"/>
    <col min="2287" max="2287" width="14.875" style="40" customWidth="1"/>
    <col min="2288" max="2288" width="13.5" style="40" customWidth="1"/>
    <col min="2289" max="2289" width="13.875" style="40" customWidth="1"/>
    <col min="2290" max="2290" width="15" style="40" customWidth="1"/>
    <col min="2291" max="2541" width="9" style="40"/>
    <col min="2542" max="2542" width="44" style="40" customWidth="1"/>
    <col min="2543" max="2543" width="14.875" style="40" customWidth="1"/>
    <col min="2544" max="2544" width="13.5" style="40" customWidth="1"/>
    <col min="2545" max="2545" width="13.875" style="40" customWidth="1"/>
    <col min="2546" max="2546" width="15" style="40" customWidth="1"/>
    <col min="2547" max="2797" width="9" style="40"/>
    <col min="2798" max="2798" width="44" style="40" customWidth="1"/>
    <col min="2799" max="2799" width="14.875" style="40" customWidth="1"/>
    <col min="2800" max="2800" width="13.5" style="40" customWidth="1"/>
    <col min="2801" max="2801" width="13.875" style="40" customWidth="1"/>
    <col min="2802" max="2802" width="15" style="40" customWidth="1"/>
    <col min="2803" max="3053" width="9" style="40"/>
    <col min="3054" max="3054" width="44" style="40" customWidth="1"/>
    <col min="3055" max="3055" width="14.875" style="40" customWidth="1"/>
    <col min="3056" max="3056" width="13.5" style="40" customWidth="1"/>
    <col min="3057" max="3057" width="13.875" style="40" customWidth="1"/>
    <col min="3058" max="3058" width="15" style="40" customWidth="1"/>
    <col min="3059" max="3309" width="9" style="40"/>
    <col min="3310" max="3310" width="44" style="40" customWidth="1"/>
    <col min="3311" max="3311" width="14.875" style="40" customWidth="1"/>
    <col min="3312" max="3312" width="13.5" style="40" customWidth="1"/>
    <col min="3313" max="3313" width="13.875" style="40" customWidth="1"/>
    <col min="3314" max="3314" width="15" style="40" customWidth="1"/>
    <col min="3315" max="3565" width="9" style="40"/>
    <col min="3566" max="3566" width="44" style="40" customWidth="1"/>
    <col min="3567" max="3567" width="14.875" style="40" customWidth="1"/>
    <col min="3568" max="3568" width="13.5" style="40" customWidth="1"/>
    <col min="3569" max="3569" width="13.875" style="40" customWidth="1"/>
    <col min="3570" max="3570" width="15" style="40" customWidth="1"/>
    <col min="3571" max="3821" width="9" style="40"/>
    <col min="3822" max="3822" width="44" style="40" customWidth="1"/>
    <col min="3823" max="3823" width="14.875" style="40" customWidth="1"/>
    <col min="3824" max="3824" width="13.5" style="40" customWidth="1"/>
    <col min="3825" max="3825" width="13.875" style="40" customWidth="1"/>
    <col min="3826" max="3826" width="15" style="40" customWidth="1"/>
    <col min="3827" max="4077" width="9" style="40"/>
    <col min="4078" max="4078" width="44" style="40" customWidth="1"/>
    <col min="4079" max="4079" width="14.875" style="40" customWidth="1"/>
    <col min="4080" max="4080" width="13.5" style="40" customWidth="1"/>
    <col min="4081" max="4081" width="13.875" style="40" customWidth="1"/>
    <col min="4082" max="4082" width="15" style="40" customWidth="1"/>
    <col min="4083" max="4333" width="9" style="40"/>
    <col min="4334" max="4334" width="44" style="40" customWidth="1"/>
    <col min="4335" max="4335" width="14.875" style="40" customWidth="1"/>
    <col min="4336" max="4336" width="13.5" style="40" customWidth="1"/>
    <col min="4337" max="4337" width="13.875" style="40" customWidth="1"/>
    <col min="4338" max="4338" width="15" style="40" customWidth="1"/>
    <col min="4339" max="4589" width="9" style="40"/>
    <col min="4590" max="4590" width="44" style="40" customWidth="1"/>
    <col min="4591" max="4591" width="14.875" style="40" customWidth="1"/>
    <col min="4592" max="4592" width="13.5" style="40" customWidth="1"/>
    <col min="4593" max="4593" width="13.875" style="40" customWidth="1"/>
    <col min="4594" max="4594" width="15" style="40" customWidth="1"/>
    <col min="4595" max="4845" width="9" style="40"/>
    <col min="4846" max="4846" width="44" style="40" customWidth="1"/>
    <col min="4847" max="4847" width="14.875" style="40" customWidth="1"/>
    <col min="4848" max="4848" width="13.5" style="40" customWidth="1"/>
    <col min="4849" max="4849" width="13.875" style="40" customWidth="1"/>
    <col min="4850" max="4850" width="15" style="40" customWidth="1"/>
    <col min="4851" max="5101" width="9" style="40"/>
    <col min="5102" max="5102" width="44" style="40" customWidth="1"/>
    <col min="5103" max="5103" width="14.875" style="40" customWidth="1"/>
    <col min="5104" max="5104" width="13.5" style="40" customWidth="1"/>
    <col min="5105" max="5105" width="13.875" style="40" customWidth="1"/>
    <col min="5106" max="5106" width="15" style="40" customWidth="1"/>
    <col min="5107" max="5357" width="9" style="40"/>
    <col min="5358" max="5358" width="44" style="40" customWidth="1"/>
    <col min="5359" max="5359" width="14.875" style="40" customWidth="1"/>
    <col min="5360" max="5360" width="13.5" style="40" customWidth="1"/>
    <col min="5361" max="5361" width="13.875" style="40" customWidth="1"/>
    <col min="5362" max="5362" width="15" style="40" customWidth="1"/>
    <col min="5363" max="5613" width="9" style="40"/>
    <col min="5614" max="5614" width="44" style="40" customWidth="1"/>
    <col min="5615" max="5615" width="14.875" style="40" customWidth="1"/>
    <col min="5616" max="5616" width="13.5" style="40" customWidth="1"/>
    <col min="5617" max="5617" width="13.875" style="40" customWidth="1"/>
    <col min="5618" max="5618" width="15" style="40" customWidth="1"/>
    <col min="5619" max="5869" width="9" style="40"/>
    <col min="5870" max="5870" width="44" style="40" customWidth="1"/>
    <col min="5871" max="5871" width="14.875" style="40" customWidth="1"/>
    <col min="5872" max="5872" width="13.5" style="40" customWidth="1"/>
    <col min="5873" max="5873" width="13.875" style="40" customWidth="1"/>
    <col min="5874" max="5874" width="15" style="40" customWidth="1"/>
    <col min="5875" max="6125" width="9" style="40"/>
    <col min="6126" max="6126" width="44" style="40" customWidth="1"/>
    <col min="6127" max="6127" width="14.875" style="40" customWidth="1"/>
    <col min="6128" max="6128" width="13.5" style="40" customWidth="1"/>
    <col min="6129" max="6129" width="13.875" style="40" customWidth="1"/>
    <col min="6130" max="6130" width="15" style="40" customWidth="1"/>
    <col min="6131" max="6381" width="9" style="40"/>
    <col min="6382" max="6382" width="44" style="40" customWidth="1"/>
    <col min="6383" max="6383" width="14.875" style="40" customWidth="1"/>
    <col min="6384" max="6384" width="13.5" style="40" customWidth="1"/>
    <col min="6385" max="6385" width="13.875" style="40" customWidth="1"/>
    <col min="6386" max="6386" width="15" style="40" customWidth="1"/>
    <col min="6387" max="6637" width="9" style="40"/>
    <col min="6638" max="6638" width="44" style="40" customWidth="1"/>
    <col min="6639" max="6639" width="14.875" style="40" customWidth="1"/>
    <col min="6640" max="6640" width="13.5" style="40" customWidth="1"/>
    <col min="6641" max="6641" width="13.875" style="40" customWidth="1"/>
    <col min="6642" max="6642" width="15" style="40" customWidth="1"/>
    <col min="6643" max="6893" width="9" style="40"/>
    <col min="6894" max="6894" width="44" style="40" customWidth="1"/>
    <col min="6895" max="6895" width="14.875" style="40" customWidth="1"/>
    <col min="6896" max="6896" width="13.5" style="40" customWidth="1"/>
    <col min="6897" max="6897" width="13.875" style="40" customWidth="1"/>
    <col min="6898" max="6898" width="15" style="40" customWidth="1"/>
    <col min="6899" max="7149" width="9" style="40"/>
    <col min="7150" max="7150" width="44" style="40" customWidth="1"/>
    <col min="7151" max="7151" width="14.875" style="40" customWidth="1"/>
    <col min="7152" max="7152" width="13.5" style="40" customWidth="1"/>
    <col min="7153" max="7153" width="13.875" style="40" customWidth="1"/>
    <col min="7154" max="7154" width="15" style="40" customWidth="1"/>
    <col min="7155" max="7405" width="9" style="40"/>
    <col min="7406" max="7406" width="44" style="40" customWidth="1"/>
    <col min="7407" max="7407" width="14.875" style="40" customWidth="1"/>
    <col min="7408" max="7408" width="13.5" style="40" customWidth="1"/>
    <col min="7409" max="7409" width="13.875" style="40" customWidth="1"/>
    <col min="7410" max="7410" width="15" style="40" customWidth="1"/>
    <col min="7411" max="7661" width="9" style="40"/>
    <col min="7662" max="7662" width="44" style="40" customWidth="1"/>
    <col min="7663" max="7663" width="14.875" style="40" customWidth="1"/>
    <col min="7664" max="7664" width="13.5" style="40" customWidth="1"/>
    <col min="7665" max="7665" width="13.875" style="40" customWidth="1"/>
    <col min="7666" max="7666" width="15" style="40" customWidth="1"/>
    <col min="7667" max="7917" width="9" style="40"/>
    <col min="7918" max="7918" width="44" style="40" customWidth="1"/>
    <col min="7919" max="7919" width="14.875" style="40" customWidth="1"/>
    <col min="7920" max="7920" width="13.5" style="40" customWidth="1"/>
    <col min="7921" max="7921" width="13.875" style="40" customWidth="1"/>
    <col min="7922" max="7922" width="15" style="40" customWidth="1"/>
    <col min="7923" max="8173" width="9" style="40"/>
    <col min="8174" max="8174" width="44" style="40" customWidth="1"/>
    <col min="8175" max="8175" width="14.875" style="40" customWidth="1"/>
    <col min="8176" max="8176" width="13.5" style="40" customWidth="1"/>
    <col min="8177" max="8177" width="13.875" style="40" customWidth="1"/>
    <col min="8178" max="8178" width="15" style="40" customWidth="1"/>
    <col min="8179" max="8429" width="9" style="40"/>
    <col min="8430" max="8430" width="44" style="40" customWidth="1"/>
    <col min="8431" max="8431" width="14.875" style="40" customWidth="1"/>
    <col min="8432" max="8432" width="13.5" style="40" customWidth="1"/>
    <col min="8433" max="8433" width="13.875" style="40" customWidth="1"/>
    <col min="8434" max="8434" width="15" style="40" customWidth="1"/>
    <col min="8435" max="8685" width="9" style="40"/>
    <col min="8686" max="8686" width="44" style="40" customWidth="1"/>
    <col min="8687" max="8687" width="14.875" style="40" customWidth="1"/>
    <col min="8688" max="8688" width="13.5" style="40" customWidth="1"/>
    <col min="8689" max="8689" width="13.875" style="40" customWidth="1"/>
    <col min="8690" max="8690" width="15" style="40" customWidth="1"/>
    <col min="8691" max="8941" width="9" style="40"/>
    <col min="8942" max="8942" width="44" style="40" customWidth="1"/>
    <col min="8943" max="8943" width="14.875" style="40" customWidth="1"/>
    <col min="8944" max="8944" width="13.5" style="40" customWidth="1"/>
    <col min="8945" max="8945" width="13.875" style="40" customWidth="1"/>
    <col min="8946" max="8946" width="15" style="40" customWidth="1"/>
    <col min="8947" max="9197" width="9" style="40"/>
    <col min="9198" max="9198" width="44" style="40" customWidth="1"/>
    <col min="9199" max="9199" width="14.875" style="40" customWidth="1"/>
    <col min="9200" max="9200" width="13.5" style="40" customWidth="1"/>
    <col min="9201" max="9201" width="13.875" style="40" customWidth="1"/>
    <col min="9202" max="9202" width="15" style="40" customWidth="1"/>
    <col min="9203" max="9453" width="9" style="40"/>
    <col min="9454" max="9454" width="44" style="40" customWidth="1"/>
    <col min="9455" max="9455" width="14.875" style="40" customWidth="1"/>
    <col min="9456" max="9456" width="13.5" style="40" customWidth="1"/>
    <col min="9457" max="9457" width="13.875" style="40" customWidth="1"/>
    <col min="9458" max="9458" width="15" style="40" customWidth="1"/>
    <col min="9459" max="9709" width="9" style="40"/>
    <col min="9710" max="9710" width="44" style="40" customWidth="1"/>
    <col min="9711" max="9711" width="14.875" style="40" customWidth="1"/>
    <col min="9712" max="9712" width="13.5" style="40" customWidth="1"/>
    <col min="9713" max="9713" width="13.875" style="40" customWidth="1"/>
    <col min="9714" max="9714" width="15" style="40" customWidth="1"/>
    <col min="9715" max="9965" width="9" style="40"/>
    <col min="9966" max="9966" width="44" style="40" customWidth="1"/>
    <col min="9967" max="9967" width="14.875" style="40" customWidth="1"/>
    <col min="9968" max="9968" width="13.5" style="40" customWidth="1"/>
    <col min="9969" max="9969" width="13.875" style="40" customWidth="1"/>
    <col min="9970" max="9970" width="15" style="40" customWidth="1"/>
    <col min="9971" max="10221" width="9" style="40"/>
    <col min="10222" max="10222" width="44" style="40" customWidth="1"/>
    <col min="10223" max="10223" width="14.875" style="40" customWidth="1"/>
    <col min="10224" max="10224" width="13.5" style="40" customWidth="1"/>
    <col min="10225" max="10225" width="13.875" style="40" customWidth="1"/>
    <col min="10226" max="10226" width="15" style="40" customWidth="1"/>
    <col min="10227" max="10477" width="9" style="40"/>
    <col min="10478" max="10478" width="44" style="40" customWidth="1"/>
    <col min="10479" max="10479" width="14.875" style="40" customWidth="1"/>
    <col min="10480" max="10480" width="13.5" style="40" customWidth="1"/>
    <col min="10481" max="10481" width="13.875" style="40" customWidth="1"/>
    <col min="10482" max="10482" width="15" style="40" customWidth="1"/>
    <col min="10483" max="10733" width="9" style="40"/>
    <col min="10734" max="10734" width="44" style="40" customWidth="1"/>
    <col min="10735" max="10735" width="14.875" style="40" customWidth="1"/>
    <col min="10736" max="10736" width="13.5" style="40" customWidth="1"/>
    <col min="10737" max="10737" width="13.875" style="40" customWidth="1"/>
    <col min="10738" max="10738" width="15" style="40" customWidth="1"/>
    <col min="10739" max="10989" width="9" style="40"/>
    <col min="10990" max="10990" width="44" style="40" customWidth="1"/>
    <col min="10991" max="10991" width="14.875" style="40" customWidth="1"/>
    <col min="10992" max="10992" width="13.5" style="40" customWidth="1"/>
    <col min="10993" max="10993" width="13.875" style="40" customWidth="1"/>
    <col min="10994" max="10994" width="15" style="40" customWidth="1"/>
    <col min="10995" max="11245" width="9" style="40"/>
    <col min="11246" max="11246" width="44" style="40" customWidth="1"/>
    <col min="11247" max="11247" width="14.875" style="40" customWidth="1"/>
    <col min="11248" max="11248" width="13.5" style="40" customWidth="1"/>
    <col min="11249" max="11249" width="13.875" style="40" customWidth="1"/>
    <col min="11250" max="11250" width="15" style="40" customWidth="1"/>
    <col min="11251" max="11501" width="9" style="40"/>
    <col min="11502" max="11502" width="44" style="40" customWidth="1"/>
    <col min="11503" max="11503" width="14.875" style="40" customWidth="1"/>
    <col min="11504" max="11504" width="13.5" style="40" customWidth="1"/>
    <col min="11505" max="11505" width="13.875" style="40" customWidth="1"/>
    <col min="11506" max="11506" width="15" style="40" customWidth="1"/>
    <col min="11507" max="11757" width="9" style="40"/>
    <col min="11758" max="11758" width="44" style="40" customWidth="1"/>
    <col min="11759" max="11759" width="14.875" style="40" customWidth="1"/>
    <col min="11760" max="11760" width="13.5" style="40" customWidth="1"/>
    <col min="11761" max="11761" width="13.875" style="40" customWidth="1"/>
    <col min="11762" max="11762" width="15" style="40" customWidth="1"/>
    <col min="11763" max="12013" width="9" style="40"/>
    <col min="12014" max="12014" width="44" style="40" customWidth="1"/>
    <col min="12015" max="12015" width="14.875" style="40" customWidth="1"/>
    <col min="12016" max="12016" width="13.5" style="40" customWidth="1"/>
    <col min="12017" max="12017" width="13.875" style="40" customWidth="1"/>
    <col min="12018" max="12018" width="15" style="40" customWidth="1"/>
    <col min="12019" max="12269" width="9" style="40"/>
    <col min="12270" max="12270" width="44" style="40" customWidth="1"/>
    <col min="12271" max="12271" width="14.875" style="40" customWidth="1"/>
    <col min="12272" max="12272" width="13.5" style="40" customWidth="1"/>
    <col min="12273" max="12273" width="13.875" style="40" customWidth="1"/>
    <col min="12274" max="12274" width="15" style="40" customWidth="1"/>
    <col min="12275" max="12525" width="9" style="40"/>
    <col min="12526" max="12526" width="44" style="40" customWidth="1"/>
    <col min="12527" max="12527" width="14.875" style="40" customWidth="1"/>
    <col min="12528" max="12528" width="13.5" style="40" customWidth="1"/>
    <col min="12529" max="12529" width="13.875" style="40" customWidth="1"/>
    <col min="12530" max="12530" width="15" style="40" customWidth="1"/>
    <col min="12531" max="12781" width="9" style="40"/>
    <col min="12782" max="12782" width="44" style="40" customWidth="1"/>
    <col min="12783" max="12783" width="14.875" style="40" customWidth="1"/>
    <col min="12784" max="12784" width="13.5" style="40" customWidth="1"/>
    <col min="12785" max="12785" width="13.875" style="40" customWidth="1"/>
    <col min="12786" max="12786" width="15" style="40" customWidth="1"/>
    <col min="12787" max="13037" width="9" style="40"/>
    <col min="13038" max="13038" width="44" style="40" customWidth="1"/>
    <col min="13039" max="13039" width="14.875" style="40" customWidth="1"/>
    <col min="13040" max="13040" width="13.5" style="40" customWidth="1"/>
    <col min="13041" max="13041" width="13.875" style="40" customWidth="1"/>
    <col min="13042" max="13042" width="15" style="40" customWidth="1"/>
    <col min="13043" max="13293" width="9" style="40"/>
    <col min="13294" max="13294" width="44" style="40" customWidth="1"/>
    <col min="13295" max="13295" width="14.875" style="40" customWidth="1"/>
    <col min="13296" max="13296" width="13.5" style="40" customWidth="1"/>
    <col min="13297" max="13297" width="13.875" style="40" customWidth="1"/>
    <col min="13298" max="13298" width="15" style="40" customWidth="1"/>
    <col min="13299" max="13549" width="9" style="40"/>
    <col min="13550" max="13550" width="44" style="40" customWidth="1"/>
    <col min="13551" max="13551" width="14.875" style="40" customWidth="1"/>
    <col min="13552" max="13552" width="13.5" style="40" customWidth="1"/>
    <col min="13553" max="13553" width="13.875" style="40" customWidth="1"/>
    <col min="13554" max="13554" width="15" style="40" customWidth="1"/>
    <col min="13555" max="13805" width="9" style="40"/>
    <col min="13806" max="13806" width="44" style="40" customWidth="1"/>
    <col min="13807" max="13807" width="14.875" style="40" customWidth="1"/>
    <col min="13808" max="13808" width="13.5" style="40" customWidth="1"/>
    <col min="13809" max="13809" width="13.875" style="40" customWidth="1"/>
    <col min="13810" max="13810" width="15" style="40" customWidth="1"/>
    <col min="13811" max="14061" width="9" style="40"/>
    <col min="14062" max="14062" width="44" style="40" customWidth="1"/>
    <col min="14063" max="14063" width="14.875" style="40" customWidth="1"/>
    <col min="14064" max="14064" width="13.5" style="40" customWidth="1"/>
    <col min="14065" max="14065" width="13.875" style="40" customWidth="1"/>
    <col min="14066" max="14066" width="15" style="40" customWidth="1"/>
    <col min="14067" max="14317" width="9" style="40"/>
    <col min="14318" max="14318" width="44" style="40" customWidth="1"/>
    <col min="14319" max="14319" width="14.875" style="40" customWidth="1"/>
    <col min="14320" max="14320" width="13.5" style="40" customWidth="1"/>
    <col min="14321" max="14321" width="13.875" style="40" customWidth="1"/>
    <col min="14322" max="14322" width="15" style="40" customWidth="1"/>
    <col min="14323" max="14573" width="9" style="40"/>
    <col min="14574" max="14574" width="44" style="40" customWidth="1"/>
    <col min="14575" max="14575" width="14.875" style="40" customWidth="1"/>
    <col min="14576" max="14576" width="13.5" style="40" customWidth="1"/>
    <col min="14577" max="14577" width="13.875" style="40" customWidth="1"/>
    <col min="14578" max="14578" width="15" style="40" customWidth="1"/>
    <col min="14579" max="14829" width="9" style="40"/>
    <col min="14830" max="14830" width="44" style="40" customWidth="1"/>
    <col min="14831" max="14831" width="14.875" style="40" customWidth="1"/>
    <col min="14832" max="14832" width="13.5" style="40" customWidth="1"/>
    <col min="14833" max="14833" width="13.875" style="40" customWidth="1"/>
    <col min="14834" max="14834" width="15" style="40" customWidth="1"/>
    <col min="14835" max="15085" width="9" style="40"/>
    <col min="15086" max="15086" width="44" style="40" customWidth="1"/>
    <col min="15087" max="15087" width="14.875" style="40" customWidth="1"/>
    <col min="15088" max="15088" width="13.5" style="40" customWidth="1"/>
    <col min="15089" max="15089" width="13.875" style="40" customWidth="1"/>
    <col min="15090" max="15090" width="15" style="40" customWidth="1"/>
    <col min="15091" max="15341" width="9" style="40"/>
    <col min="15342" max="15342" width="44" style="40" customWidth="1"/>
    <col min="15343" max="15343" width="14.875" style="40" customWidth="1"/>
    <col min="15344" max="15344" width="13.5" style="40" customWidth="1"/>
    <col min="15345" max="15345" width="13.875" style="40" customWidth="1"/>
    <col min="15346" max="15346" width="15" style="40" customWidth="1"/>
    <col min="15347" max="15597" width="9" style="40"/>
    <col min="15598" max="15598" width="44" style="40" customWidth="1"/>
    <col min="15599" max="15599" width="14.875" style="40" customWidth="1"/>
    <col min="15600" max="15600" width="13.5" style="40" customWidth="1"/>
    <col min="15601" max="15601" width="13.875" style="40" customWidth="1"/>
    <col min="15602" max="15602" width="15" style="40" customWidth="1"/>
    <col min="15603" max="15853" width="9" style="40"/>
    <col min="15854" max="15854" width="44" style="40" customWidth="1"/>
    <col min="15855" max="15855" width="14.875" style="40" customWidth="1"/>
    <col min="15856" max="15856" width="13.5" style="40" customWidth="1"/>
    <col min="15857" max="15857" width="13.875" style="40" customWidth="1"/>
    <col min="15858" max="15858" width="15" style="40" customWidth="1"/>
    <col min="15859" max="16109" width="9" style="40"/>
    <col min="16110" max="16110" width="44" style="40" customWidth="1"/>
    <col min="16111" max="16111" width="14.875" style="40" customWidth="1"/>
    <col min="16112" max="16112" width="13.5" style="40" customWidth="1"/>
    <col min="16113" max="16113" width="13.875" style="40" customWidth="1"/>
    <col min="16114" max="16114" width="15" style="40" customWidth="1"/>
    <col min="16115" max="16384" width="9" style="40"/>
  </cols>
  <sheetData>
    <row r="1" spans="1:2" ht="18" customHeight="1">
      <c r="A1" s="3" t="s">
        <v>763</v>
      </c>
    </row>
    <row r="2" spans="1:2" s="3" customFormat="1" ht="20.25">
      <c r="A2" s="170" t="s">
        <v>1315</v>
      </c>
      <c r="B2" s="171"/>
    </row>
    <row r="3" spans="1:2" ht="14.25" customHeight="1">
      <c r="B3" s="28" t="s">
        <v>7</v>
      </c>
    </row>
    <row r="4" spans="1:2" ht="30" customHeight="1">
      <c r="A4" s="41" t="s">
        <v>8</v>
      </c>
      <c r="B4" s="42" t="s">
        <v>764</v>
      </c>
    </row>
    <row r="5" spans="1:2" ht="34.5" customHeight="1">
      <c r="A5" s="43" t="s">
        <v>765</v>
      </c>
      <c r="B5" s="44">
        <v>14405</v>
      </c>
    </row>
    <row r="6" spans="1:2" ht="34.5" customHeight="1">
      <c r="A6" s="43" t="s">
        <v>766</v>
      </c>
      <c r="B6" s="44">
        <v>9884</v>
      </c>
    </row>
    <row r="7" spans="1:2" ht="34.5" customHeight="1">
      <c r="A7" s="43" t="s">
        <v>767</v>
      </c>
      <c r="B7" s="44">
        <v>49886</v>
      </c>
    </row>
    <row r="8" spans="1:2" ht="34.5" customHeight="1">
      <c r="A8" s="43" t="s">
        <v>768</v>
      </c>
      <c r="B8" s="44">
        <v>312</v>
      </c>
    </row>
    <row r="9" spans="1:2" ht="34.5" customHeight="1">
      <c r="A9" s="43" t="s">
        <v>769</v>
      </c>
      <c r="B9" s="44">
        <v>1383</v>
      </c>
    </row>
    <row r="10" spans="1:2" ht="34.5" customHeight="1">
      <c r="A10" s="43" t="s">
        <v>770</v>
      </c>
      <c r="B10" s="44">
        <v>9869</v>
      </c>
    </row>
    <row r="11" spans="1:2" ht="34.5" customHeight="1">
      <c r="A11" s="43" t="s">
        <v>771</v>
      </c>
      <c r="B11" s="44">
        <v>7856</v>
      </c>
    </row>
    <row r="12" spans="1:2" ht="34.5" customHeight="1">
      <c r="A12" s="43" t="s">
        <v>772</v>
      </c>
      <c r="B12" s="44">
        <v>793</v>
      </c>
    </row>
    <row r="13" spans="1:2" ht="34.5" customHeight="1">
      <c r="A13" s="43" t="s">
        <v>773</v>
      </c>
      <c r="B13" s="44">
        <v>4087</v>
      </c>
    </row>
    <row r="14" spans="1:2" ht="34.5" customHeight="1">
      <c r="A14" s="43" t="s">
        <v>774</v>
      </c>
      <c r="B14" s="44">
        <v>9868</v>
      </c>
    </row>
    <row r="15" spans="1:2" ht="34.5" customHeight="1">
      <c r="A15" s="43" t="s">
        <v>775</v>
      </c>
      <c r="B15" s="44">
        <v>1119</v>
      </c>
    </row>
    <row r="16" spans="1:2" ht="34.5" customHeight="1">
      <c r="A16" s="43" t="s">
        <v>776</v>
      </c>
      <c r="B16" s="44">
        <v>602</v>
      </c>
    </row>
    <row r="17" spans="1:2" ht="34.5" customHeight="1">
      <c r="A17" s="43" t="s">
        <v>777</v>
      </c>
      <c r="B17" s="44">
        <v>92</v>
      </c>
    </row>
    <row r="18" spans="1:2" ht="34.5" customHeight="1">
      <c r="A18" s="43" t="s">
        <v>778</v>
      </c>
      <c r="B18" s="44">
        <v>1265</v>
      </c>
    </row>
    <row r="19" spans="1:2" ht="34.5" customHeight="1">
      <c r="A19" s="43" t="s">
        <v>779</v>
      </c>
      <c r="B19" s="44">
        <v>578</v>
      </c>
    </row>
    <row r="20" spans="1:2" ht="34.5" customHeight="1">
      <c r="A20" s="43" t="s">
        <v>780</v>
      </c>
      <c r="B20" s="44">
        <v>490</v>
      </c>
    </row>
    <row r="21" spans="1:2" ht="34.5" customHeight="1">
      <c r="A21" s="45" t="s">
        <v>628</v>
      </c>
      <c r="B21" s="44">
        <f>SUM(B5:B20)</f>
        <v>112489</v>
      </c>
    </row>
    <row r="22" spans="1:2" ht="20.100000000000001" customHeight="1"/>
    <row r="23" spans="1:2" ht="20.100000000000001" customHeight="1"/>
    <row r="24" spans="1:2" ht="20.100000000000001" customHeight="1"/>
    <row r="25" spans="1:2" ht="20.100000000000001" customHeight="1"/>
    <row r="26" spans="1:2" ht="20.100000000000001" customHeight="1"/>
  </sheetData>
  <mergeCells count="1">
    <mergeCell ref="A2:B2"/>
  </mergeCells>
  <phoneticPr fontId="27" type="noConversion"/>
  <pageMargins left="0.7" right="0.7" top="0.75" bottom="0.75" header="0.3" footer="0.3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workbookViewId="0">
      <selection activeCell="G20" sqref="G20"/>
    </sheetView>
  </sheetViews>
  <sheetFormatPr defaultColWidth="9" defaultRowHeight="14.25"/>
  <cols>
    <col min="1" max="1" width="43.375" style="25" customWidth="1"/>
    <col min="2" max="2" width="31.125" style="25" customWidth="1"/>
    <col min="3" max="255" width="9" style="25"/>
    <col min="256" max="256" width="43.375" style="25" customWidth="1"/>
    <col min="257" max="257" width="31.125" style="25" customWidth="1"/>
    <col min="258" max="511" width="9" style="25"/>
    <col min="512" max="512" width="43.375" style="25" customWidth="1"/>
    <col min="513" max="513" width="31.125" style="25" customWidth="1"/>
    <col min="514" max="767" width="9" style="25"/>
    <col min="768" max="768" width="43.375" style="25" customWidth="1"/>
    <col min="769" max="769" width="31.125" style="25" customWidth="1"/>
    <col min="770" max="1023" width="9" style="25"/>
    <col min="1024" max="1024" width="43.375" style="25" customWidth="1"/>
    <col min="1025" max="1025" width="31.125" style="25" customWidth="1"/>
    <col min="1026" max="1279" width="9" style="25"/>
    <col min="1280" max="1280" width="43.375" style="25" customWidth="1"/>
    <col min="1281" max="1281" width="31.125" style="25" customWidth="1"/>
    <col min="1282" max="1535" width="9" style="25"/>
    <col min="1536" max="1536" width="43.375" style="25" customWidth="1"/>
    <col min="1537" max="1537" width="31.125" style="25" customWidth="1"/>
    <col min="1538" max="1791" width="9" style="25"/>
    <col min="1792" max="1792" width="43.375" style="25" customWidth="1"/>
    <col min="1793" max="1793" width="31.125" style="25" customWidth="1"/>
    <col min="1794" max="2047" width="9" style="25"/>
    <col min="2048" max="2048" width="43.375" style="25" customWidth="1"/>
    <col min="2049" max="2049" width="31.125" style="25" customWidth="1"/>
    <col min="2050" max="2303" width="9" style="25"/>
    <col min="2304" max="2304" width="43.375" style="25" customWidth="1"/>
    <col min="2305" max="2305" width="31.125" style="25" customWidth="1"/>
    <col min="2306" max="2559" width="9" style="25"/>
    <col min="2560" max="2560" width="43.375" style="25" customWidth="1"/>
    <col min="2561" max="2561" width="31.125" style="25" customWidth="1"/>
    <col min="2562" max="2815" width="9" style="25"/>
    <col min="2816" max="2816" width="43.375" style="25" customWidth="1"/>
    <col min="2817" max="2817" width="31.125" style="25" customWidth="1"/>
    <col min="2818" max="3071" width="9" style="25"/>
    <col min="3072" max="3072" width="43.375" style="25" customWidth="1"/>
    <col min="3073" max="3073" width="31.125" style="25" customWidth="1"/>
    <col min="3074" max="3327" width="9" style="25"/>
    <col min="3328" max="3328" width="43.375" style="25" customWidth="1"/>
    <col min="3329" max="3329" width="31.125" style="25" customWidth="1"/>
    <col min="3330" max="3583" width="9" style="25"/>
    <col min="3584" max="3584" width="43.375" style="25" customWidth="1"/>
    <col min="3585" max="3585" width="31.125" style="25" customWidth="1"/>
    <col min="3586" max="3839" width="9" style="25"/>
    <col min="3840" max="3840" width="43.375" style="25" customWidth="1"/>
    <col min="3841" max="3841" width="31.125" style="25" customWidth="1"/>
    <col min="3842" max="4095" width="9" style="25"/>
    <col min="4096" max="4096" width="43.375" style="25" customWidth="1"/>
    <col min="4097" max="4097" width="31.125" style="25" customWidth="1"/>
    <col min="4098" max="4351" width="9" style="25"/>
    <col min="4352" max="4352" width="43.375" style="25" customWidth="1"/>
    <col min="4353" max="4353" width="31.125" style="25" customWidth="1"/>
    <col min="4354" max="4607" width="9" style="25"/>
    <col min="4608" max="4608" width="43.375" style="25" customWidth="1"/>
    <col min="4609" max="4609" width="31.125" style="25" customWidth="1"/>
    <col min="4610" max="4863" width="9" style="25"/>
    <col min="4864" max="4864" width="43.375" style="25" customWidth="1"/>
    <col min="4865" max="4865" width="31.125" style="25" customWidth="1"/>
    <col min="4866" max="5119" width="9" style="25"/>
    <col min="5120" max="5120" width="43.375" style="25" customWidth="1"/>
    <col min="5121" max="5121" width="31.125" style="25" customWidth="1"/>
    <col min="5122" max="5375" width="9" style="25"/>
    <col min="5376" max="5376" width="43.375" style="25" customWidth="1"/>
    <col min="5377" max="5377" width="31.125" style="25" customWidth="1"/>
    <col min="5378" max="5631" width="9" style="25"/>
    <col min="5632" max="5632" width="43.375" style="25" customWidth="1"/>
    <col min="5633" max="5633" width="31.125" style="25" customWidth="1"/>
    <col min="5634" max="5887" width="9" style="25"/>
    <col min="5888" max="5888" width="43.375" style="25" customWidth="1"/>
    <col min="5889" max="5889" width="31.125" style="25" customWidth="1"/>
    <col min="5890" max="6143" width="9" style="25"/>
    <col min="6144" max="6144" width="43.375" style="25" customWidth="1"/>
    <col min="6145" max="6145" width="31.125" style="25" customWidth="1"/>
    <col min="6146" max="6399" width="9" style="25"/>
    <col min="6400" max="6400" width="43.375" style="25" customWidth="1"/>
    <col min="6401" max="6401" width="31.125" style="25" customWidth="1"/>
    <col min="6402" max="6655" width="9" style="25"/>
    <col min="6656" max="6656" width="43.375" style="25" customWidth="1"/>
    <col min="6657" max="6657" width="31.125" style="25" customWidth="1"/>
    <col min="6658" max="6911" width="9" style="25"/>
    <col min="6912" max="6912" width="43.375" style="25" customWidth="1"/>
    <col min="6913" max="6913" width="31.125" style="25" customWidth="1"/>
    <col min="6914" max="7167" width="9" style="25"/>
    <col min="7168" max="7168" width="43.375" style="25" customWidth="1"/>
    <col min="7169" max="7169" width="31.125" style="25" customWidth="1"/>
    <col min="7170" max="7423" width="9" style="25"/>
    <col min="7424" max="7424" width="43.375" style="25" customWidth="1"/>
    <col min="7425" max="7425" width="31.125" style="25" customWidth="1"/>
    <col min="7426" max="7679" width="9" style="25"/>
    <col min="7680" max="7680" width="43.375" style="25" customWidth="1"/>
    <col min="7681" max="7681" width="31.125" style="25" customWidth="1"/>
    <col min="7682" max="7935" width="9" style="25"/>
    <col min="7936" max="7936" width="43.375" style="25" customWidth="1"/>
    <col min="7937" max="7937" width="31.125" style="25" customWidth="1"/>
    <col min="7938" max="8191" width="9" style="25"/>
    <col min="8192" max="8192" width="43.375" style="25" customWidth="1"/>
    <col min="8193" max="8193" width="31.125" style="25" customWidth="1"/>
    <col min="8194" max="8447" width="9" style="25"/>
    <col min="8448" max="8448" width="43.375" style="25" customWidth="1"/>
    <col min="8449" max="8449" width="31.125" style="25" customWidth="1"/>
    <col min="8450" max="8703" width="9" style="25"/>
    <col min="8704" max="8704" width="43.375" style="25" customWidth="1"/>
    <col min="8705" max="8705" width="31.125" style="25" customWidth="1"/>
    <col min="8706" max="8959" width="9" style="25"/>
    <col min="8960" max="8960" width="43.375" style="25" customWidth="1"/>
    <col min="8961" max="8961" width="31.125" style="25" customWidth="1"/>
    <col min="8962" max="9215" width="9" style="25"/>
    <col min="9216" max="9216" width="43.375" style="25" customWidth="1"/>
    <col min="9217" max="9217" width="31.125" style="25" customWidth="1"/>
    <col min="9218" max="9471" width="9" style="25"/>
    <col min="9472" max="9472" width="43.375" style="25" customWidth="1"/>
    <col min="9473" max="9473" width="31.125" style="25" customWidth="1"/>
    <col min="9474" max="9727" width="9" style="25"/>
    <col min="9728" max="9728" width="43.375" style="25" customWidth="1"/>
    <col min="9729" max="9729" width="31.125" style="25" customWidth="1"/>
    <col min="9730" max="9983" width="9" style="25"/>
    <col min="9984" max="9984" width="43.375" style="25" customWidth="1"/>
    <col min="9985" max="9985" width="31.125" style="25" customWidth="1"/>
    <col min="9986" max="10239" width="9" style="25"/>
    <col min="10240" max="10240" width="43.375" style="25" customWidth="1"/>
    <col min="10241" max="10241" width="31.125" style="25" customWidth="1"/>
    <col min="10242" max="10495" width="9" style="25"/>
    <col min="10496" max="10496" width="43.375" style="25" customWidth="1"/>
    <col min="10497" max="10497" width="31.125" style="25" customWidth="1"/>
    <col min="10498" max="10751" width="9" style="25"/>
    <col min="10752" max="10752" width="43.375" style="25" customWidth="1"/>
    <col min="10753" max="10753" width="31.125" style="25" customWidth="1"/>
    <col min="10754" max="11007" width="9" style="25"/>
    <col min="11008" max="11008" width="43.375" style="25" customWidth="1"/>
    <col min="11009" max="11009" width="31.125" style="25" customWidth="1"/>
    <col min="11010" max="11263" width="9" style="25"/>
    <col min="11264" max="11264" width="43.375" style="25" customWidth="1"/>
    <col min="11265" max="11265" width="31.125" style="25" customWidth="1"/>
    <col min="11266" max="11519" width="9" style="25"/>
    <col min="11520" max="11520" width="43.375" style="25" customWidth="1"/>
    <col min="11521" max="11521" width="31.125" style="25" customWidth="1"/>
    <col min="11522" max="11775" width="9" style="25"/>
    <col min="11776" max="11776" width="43.375" style="25" customWidth="1"/>
    <col min="11777" max="11777" width="31.125" style="25" customWidth="1"/>
    <col min="11778" max="12031" width="9" style="25"/>
    <col min="12032" max="12032" width="43.375" style="25" customWidth="1"/>
    <col min="12033" max="12033" width="31.125" style="25" customWidth="1"/>
    <col min="12034" max="12287" width="9" style="25"/>
    <col min="12288" max="12288" width="43.375" style="25" customWidth="1"/>
    <col min="12289" max="12289" width="31.125" style="25" customWidth="1"/>
    <col min="12290" max="12543" width="9" style="25"/>
    <col min="12544" max="12544" width="43.375" style="25" customWidth="1"/>
    <col min="12545" max="12545" width="31.125" style="25" customWidth="1"/>
    <col min="12546" max="12799" width="9" style="25"/>
    <col min="12800" max="12800" width="43.375" style="25" customWidth="1"/>
    <col min="12801" max="12801" width="31.125" style="25" customWidth="1"/>
    <col min="12802" max="13055" width="9" style="25"/>
    <col min="13056" max="13056" width="43.375" style="25" customWidth="1"/>
    <col min="13057" max="13057" width="31.125" style="25" customWidth="1"/>
    <col min="13058" max="13311" width="9" style="25"/>
    <col min="13312" max="13312" width="43.375" style="25" customWidth="1"/>
    <col min="13313" max="13313" width="31.125" style="25" customWidth="1"/>
    <col min="13314" max="13567" width="9" style="25"/>
    <col min="13568" max="13568" width="43.375" style="25" customWidth="1"/>
    <col min="13569" max="13569" width="31.125" style="25" customWidth="1"/>
    <col min="13570" max="13823" width="9" style="25"/>
    <col min="13824" max="13824" width="43.375" style="25" customWidth="1"/>
    <col min="13825" max="13825" width="31.125" style="25" customWidth="1"/>
    <col min="13826" max="14079" width="9" style="25"/>
    <col min="14080" max="14080" width="43.375" style="25" customWidth="1"/>
    <col min="14081" max="14081" width="31.125" style="25" customWidth="1"/>
    <col min="14082" max="14335" width="9" style="25"/>
    <col min="14336" max="14336" width="43.375" style="25" customWidth="1"/>
    <col min="14337" max="14337" width="31.125" style="25" customWidth="1"/>
    <col min="14338" max="14591" width="9" style="25"/>
    <col min="14592" max="14592" width="43.375" style="25" customWidth="1"/>
    <col min="14593" max="14593" width="31.125" style="25" customWidth="1"/>
    <col min="14594" max="14847" width="9" style="25"/>
    <col min="14848" max="14848" width="43.375" style="25" customWidth="1"/>
    <col min="14849" max="14849" width="31.125" style="25" customWidth="1"/>
    <col min="14850" max="15103" width="9" style="25"/>
    <col min="15104" max="15104" width="43.375" style="25" customWidth="1"/>
    <col min="15105" max="15105" width="31.125" style="25" customWidth="1"/>
    <col min="15106" max="15359" width="9" style="25"/>
    <col min="15360" max="15360" width="43.375" style="25" customWidth="1"/>
    <col min="15361" max="15361" width="31.125" style="25" customWidth="1"/>
    <col min="15362" max="15615" width="9" style="25"/>
    <col min="15616" max="15616" width="43.375" style="25" customWidth="1"/>
    <col min="15617" max="15617" width="31.125" style="25" customWidth="1"/>
    <col min="15618" max="15871" width="9" style="25"/>
    <col min="15872" max="15872" width="43.375" style="25" customWidth="1"/>
    <col min="15873" max="15873" width="31.125" style="25" customWidth="1"/>
    <col min="15874" max="16127" width="9" style="25"/>
    <col min="16128" max="16128" width="43.375" style="25" customWidth="1"/>
    <col min="16129" max="16129" width="31.125" style="25" customWidth="1"/>
    <col min="16130" max="16384" width="9" style="25"/>
  </cols>
  <sheetData>
    <row r="1" spans="1:2" ht="21" customHeight="1">
      <c r="A1" s="3" t="s">
        <v>763</v>
      </c>
      <c r="B1" s="26"/>
    </row>
    <row r="2" spans="1:2" ht="42" customHeight="1">
      <c r="A2" s="170" t="s">
        <v>1314</v>
      </c>
      <c r="B2" s="171"/>
    </row>
    <row r="3" spans="1:2" ht="15.95" customHeight="1">
      <c r="A3" s="27"/>
      <c r="B3" s="28" t="s">
        <v>7</v>
      </c>
    </row>
    <row r="4" spans="1:2" ht="18.95" customHeight="1">
      <c r="A4" s="29" t="s">
        <v>722</v>
      </c>
      <c r="B4" s="30" t="s">
        <v>764</v>
      </c>
    </row>
    <row r="5" spans="1:2" s="24" customFormat="1" ht="18.95" customHeight="1">
      <c r="A5" s="31" t="s">
        <v>781</v>
      </c>
      <c r="B5" s="32">
        <f>SUM(B6:B9)</f>
        <v>38654</v>
      </c>
    </row>
    <row r="6" spans="1:2" s="24" customFormat="1" ht="18.95" customHeight="1">
      <c r="A6" s="33" t="s">
        <v>782</v>
      </c>
      <c r="B6" s="34">
        <v>15566</v>
      </c>
    </row>
    <row r="7" spans="1:2" ht="18.95" customHeight="1">
      <c r="A7" s="33" t="s">
        <v>783</v>
      </c>
      <c r="B7" s="34">
        <v>15650</v>
      </c>
    </row>
    <row r="8" spans="1:2" ht="18.95" customHeight="1">
      <c r="A8" s="33" t="s">
        <v>784</v>
      </c>
      <c r="B8" s="34">
        <v>3798</v>
      </c>
    </row>
    <row r="9" spans="1:2" ht="18.95" customHeight="1">
      <c r="A9" s="33" t="s">
        <v>785</v>
      </c>
      <c r="B9" s="34">
        <v>3640</v>
      </c>
    </row>
    <row r="10" spans="1:2" ht="18.95" customHeight="1">
      <c r="A10" s="31" t="s">
        <v>786</v>
      </c>
      <c r="B10" s="32">
        <f>SUM(B11:B20)</f>
        <v>5547</v>
      </c>
    </row>
    <row r="11" spans="1:2" ht="18.95" customHeight="1">
      <c r="A11" s="33" t="s">
        <v>787</v>
      </c>
      <c r="B11" s="34">
        <v>1593</v>
      </c>
    </row>
    <row r="12" spans="1:2" ht="18.95" customHeight="1">
      <c r="A12" s="33" t="s">
        <v>788</v>
      </c>
      <c r="B12" s="34">
        <v>135</v>
      </c>
    </row>
    <row r="13" spans="1:2" ht="18.95" customHeight="1">
      <c r="A13" s="33" t="s">
        <v>789</v>
      </c>
      <c r="B13" s="34">
        <v>75</v>
      </c>
    </row>
    <row r="14" spans="1:2" ht="18.95" customHeight="1">
      <c r="A14" s="33" t="s">
        <v>790</v>
      </c>
      <c r="B14" s="34">
        <v>1000</v>
      </c>
    </row>
    <row r="15" spans="1:2" ht="18.95" customHeight="1">
      <c r="A15" s="33" t="s">
        <v>791</v>
      </c>
      <c r="B15" s="34">
        <v>79</v>
      </c>
    </row>
    <row r="16" spans="1:2" ht="18.95" customHeight="1">
      <c r="A16" s="33" t="s">
        <v>792</v>
      </c>
      <c r="B16" s="34">
        <v>959</v>
      </c>
    </row>
    <row r="17" spans="1:5" ht="18.95" customHeight="1">
      <c r="A17" s="33" t="s">
        <v>793</v>
      </c>
      <c r="B17" s="34">
        <v>30</v>
      </c>
    </row>
    <row r="18" spans="1:5" ht="18.95" customHeight="1">
      <c r="A18" s="33" t="s">
        <v>794</v>
      </c>
      <c r="B18" s="34">
        <v>1310</v>
      </c>
    </row>
    <row r="19" spans="1:5" ht="18.95" customHeight="1">
      <c r="A19" s="33" t="s">
        <v>795</v>
      </c>
      <c r="B19" s="34">
        <v>200</v>
      </c>
    </row>
    <row r="20" spans="1:5" ht="18.95" customHeight="1">
      <c r="A20" s="33" t="s">
        <v>796</v>
      </c>
      <c r="B20" s="34">
        <v>166</v>
      </c>
    </row>
    <row r="21" spans="1:5" s="24" customFormat="1" ht="18.95" customHeight="1">
      <c r="A21" s="31" t="s">
        <v>797</v>
      </c>
      <c r="B21" s="32">
        <f>SUM(B22:B23)</f>
        <v>48419</v>
      </c>
    </row>
    <row r="22" spans="1:5" ht="18.95" customHeight="1">
      <c r="A22" s="33" t="s">
        <v>798</v>
      </c>
      <c r="B22" s="34">
        <v>48339</v>
      </c>
    </row>
    <row r="23" spans="1:5" ht="18.95" customHeight="1">
      <c r="A23" s="33" t="s">
        <v>799</v>
      </c>
      <c r="B23" s="34">
        <v>80</v>
      </c>
    </row>
    <row r="24" spans="1:5" ht="18.95" customHeight="1">
      <c r="A24" s="31" t="s">
        <v>800</v>
      </c>
      <c r="B24" s="32">
        <f>SUM(B25:B28)</f>
        <v>19869</v>
      </c>
    </row>
    <row r="25" spans="1:5" ht="18.95" customHeight="1">
      <c r="A25" s="33" t="s">
        <v>801</v>
      </c>
      <c r="B25" s="34">
        <v>2431</v>
      </c>
    </row>
    <row r="26" spans="1:5" ht="18.95" customHeight="1">
      <c r="A26" s="33" t="s">
        <v>802</v>
      </c>
      <c r="B26" s="34">
        <v>833</v>
      </c>
    </row>
    <row r="27" spans="1:5" ht="18.95" customHeight="1">
      <c r="A27" s="33" t="s">
        <v>803</v>
      </c>
      <c r="B27" s="34">
        <v>1567</v>
      </c>
    </row>
    <row r="28" spans="1:5" ht="18.95" customHeight="1">
      <c r="A28" s="33" t="s">
        <v>804</v>
      </c>
      <c r="B28" s="34">
        <v>15038</v>
      </c>
    </row>
    <row r="29" spans="1:5" ht="18.95" customHeight="1">
      <c r="A29" s="35"/>
      <c r="B29" s="36"/>
    </row>
    <row r="30" spans="1:5" ht="18.95" customHeight="1">
      <c r="A30" s="37" t="s">
        <v>724</v>
      </c>
      <c r="B30" s="38">
        <f>B5+B10+B21+B24</f>
        <v>112489</v>
      </c>
      <c r="E30" s="39"/>
    </row>
    <row r="31" spans="1:5" ht="21" customHeight="1">
      <c r="A31" s="24"/>
    </row>
    <row r="32" spans="1:5">
      <c r="A32" s="39"/>
    </row>
    <row r="33" spans="1:2">
      <c r="A33" s="39"/>
    </row>
    <row r="34" spans="1:2">
      <c r="A34" s="39"/>
    </row>
    <row r="35" spans="1:2">
      <c r="A35" s="39"/>
    </row>
    <row r="36" spans="1:2">
      <c r="A36" s="39"/>
    </row>
    <row r="37" spans="1:2">
      <c r="A37" s="39"/>
    </row>
    <row r="38" spans="1:2" s="24" customFormat="1">
      <c r="A38" s="39"/>
      <c r="B38" s="25"/>
    </row>
    <row r="41" spans="1:2">
      <c r="B41" s="39"/>
    </row>
    <row r="45" spans="1:2">
      <c r="B45" s="39"/>
    </row>
  </sheetData>
  <mergeCells count="1">
    <mergeCell ref="A2:B2"/>
  </mergeCells>
  <phoneticPr fontId="27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B7" sqref="B7"/>
    </sheetView>
  </sheetViews>
  <sheetFormatPr defaultColWidth="9" defaultRowHeight="14.25"/>
  <cols>
    <col min="1" max="1" width="57.875" style="11" customWidth="1"/>
    <col min="2" max="2" width="33.875" style="11" customWidth="1"/>
    <col min="3" max="3" width="9" style="11"/>
    <col min="4" max="4" width="33.125" style="11" customWidth="1"/>
    <col min="5" max="256" width="9" style="11"/>
    <col min="257" max="257" width="57.875" style="11" customWidth="1"/>
    <col min="258" max="258" width="33.875" style="11" customWidth="1"/>
    <col min="259" max="259" width="9" style="11"/>
    <col min="260" max="260" width="33.125" style="11" customWidth="1"/>
    <col min="261" max="512" width="9" style="11"/>
    <col min="513" max="513" width="57.875" style="11" customWidth="1"/>
    <col min="514" max="514" width="33.875" style="11" customWidth="1"/>
    <col min="515" max="515" width="9" style="11"/>
    <col min="516" max="516" width="33.125" style="11" customWidth="1"/>
    <col min="517" max="768" width="9" style="11"/>
    <col min="769" max="769" width="57.875" style="11" customWidth="1"/>
    <col min="770" max="770" width="33.875" style="11" customWidth="1"/>
    <col min="771" max="771" width="9" style="11"/>
    <col min="772" max="772" width="33.125" style="11" customWidth="1"/>
    <col min="773" max="1024" width="9" style="11"/>
    <col min="1025" max="1025" width="57.875" style="11" customWidth="1"/>
    <col min="1026" max="1026" width="33.875" style="11" customWidth="1"/>
    <col min="1027" max="1027" width="9" style="11"/>
    <col min="1028" max="1028" width="33.125" style="11" customWidth="1"/>
    <col min="1029" max="1280" width="9" style="11"/>
    <col min="1281" max="1281" width="57.875" style="11" customWidth="1"/>
    <col min="1282" max="1282" width="33.875" style="11" customWidth="1"/>
    <col min="1283" max="1283" width="9" style="11"/>
    <col min="1284" max="1284" width="33.125" style="11" customWidth="1"/>
    <col min="1285" max="1536" width="9" style="11"/>
    <col min="1537" max="1537" width="57.875" style="11" customWidth="1"/>
    <col min="1538" max="1538" width="33.875" style="11" customWidth="1"/>
    <col min="1539" max="1539" width="9" style="11"/>
    <col min="1540" max="1540" width="33.125" style="11" customWidth="1"/>
    <col min="1541" max="1792" width="9" style="11"/>
    <col min="1793" max="1793" width="57.875" style="11" customWidth="1"/>
    <col min="1794" max="1794" width="33.875" style="11" customWidth="1"/>
    <col min="1795" max="1795" width="9" style="11"/>
    <col min="1796" max="1796" width="33.125" style="11" customWidth="1"/>
    <col min="1797" max="2048" width="9" style="11"/>
    <col min="2049" max="2049" width="57.875" style="11" customWidth="1"/>
    <col min="2050" max="2050" width="33.875" style="11" customWidth="1"/>
    <col min="2051" max="2051" width="9" style="11"/>
    <col min="2052" max="2052" width="33.125" style="11" customWidth="1"/>
    <col min="2053" max="2304" width="9" style="11"/>
    <col min="2305" max="2305" width="57.875" style="11" customWidth="1"/>
    <col min="2306" max="2306" width="33.875" style="11" customWidth="1"/>
    <col min="2307" max="2307" width="9" style="11"/>
    <col min="2308" max="2308" width="33.125" style="11" customWidth="1"/>
    <col min="2309" max="2560" width="9" style="11"/>
    <col min="2561" max="2561" width="57.875" style="11" customWidth="1"/>
    <col min="2562" max="2562" width="33.875" style="11" customWidth="1"/>
    <col min="2563" max="2563" width="9" style="11"/>
    <col min="2564" max="2564" width="33.125" style="11" customWidth="1"/>
    <col min="2565" max="2816" width="9" style="11"/>
    <col min="2817" max="2817" width="57.875" style="11" customWidth="1"/>
    <col min="2818" max="2818" width="33.875" style="11" customWidth="1"/>
    <col min="2819" max="2819" width="9" style="11"/>
    <col min="2820" max="2820" width="33.125" style="11" customWidth="1"/>
    <col min="2821" max="3072" width="9" style="11"/>
    <col min="3073" max="3073" width="57.875" style="11" customWidth="1"/>
    <col min="3074" max="3074" width="33.875" style="11" customWidth="1"/>
    <col min="3075" max="3075" width="9" style="11"/>
    <col min="3076" max="3076" width="33.125" style="11" customWidth="1"/>
    <col min="3077" max="3328" width="9" style="11"/>
    <col min="3329" max="3329" width="57.875" style="11" customWidth="1"/>
    <col min="3330" max="3330" width="33.875" style="11" customWidth="1"/>
    <col min="3331" max="3331" width="9" style="11"/>
    <col min="3332" max="3332" width="33.125" style="11" customWidth="1"/>
    <col min="3333" max="3584" width="9" style="11"/>
    <col min="3585" max="3585" width="57.875" style="11" customWidth="1"/>
    <col min="3586" max="3586" width="33.875" style="11" customWidth="1"/>
    <col min="3587" max="3587" width="9" style="11"/>
    <col min="3588" max="3588" width="33.125" style="11" customWidth="1"/>
    <col min="3589" max="3840" width="9" style="11"/>
    <col min="3841" max="3841" width="57.875" style="11" customWidth="1"/>
    <col min="3842" max="3842" width="33.875" style="11" customWidth="1"/>
    <col min="3843" max="3843" width="9" style="11"/>
    <col min="3844" max="3844" width="33.125" style="11" customWidth="1"/>
    <col min="3845" max="4096" width="9" style="11"/>
    <col min="4097" max="4097" width="57.875" style="11" customWidth="1"/>
    <col min="4098" max="4098" width="33.875" style="11" customWidth="1"/>
    <col min="4099" max="4099" width="9" style="11"/>
    <col min="4100" max="4100" width="33.125" style="11" customWidth="1"/>
    <col min="4101" max="4352" width="9" style="11"/>
    <col min="4353" max="4353" width="57.875" style="11" customWidth="1"/>
    <col min="4354" max="4354" width="33.875" style="11" customWidth="1"/>
    <col min="4355" max="4355" width="9" style="11"/>
    <col min="4356" max="4356" width="33.125" style="11" customWidth="1"/>
    <col min="4357" max="4608" width="9" style="11"/>
    <col min="4609" max="4609" width="57.875" style="11" customWidth="1"/>
    <col min="4610" max="4610" width="33.875" style="11" customWidth="1"/>
    <col min="4611" max="4611" width="9" style="11"/>
    <col min="4612" max="4612" width="33.125" style="11" customWidth="1"/>
    <col min="4613" max="4864" width="9" style="11"/>
    <col min="4865" max="4865" width="57.875" style="11" customWidth="1"/>
    <col min="4866" max="4866" width="33.875" style="11" customWidth="1"/>
    <col min="4867" max="4867" width="9" style="11"/>
    <col min="4868" max="4868" width="33.125" style="11" customWidth="1"/>
    <col min="4869" max="5120" width="9" style="11"/>
    <col min="5121" max="5121" width="57.875" style="11" customWidth="1"/>
    <col min="5122" max="5122" width="33.875" style="11" customWidth="1"/>
    <col min="5123" max="5123" width="9" style="11"/>
    <col min="5124" max="5124" width="33.125" style="11" customWidth="1"/>
    <col min="5125" max="5376" width="9" style="11"/>
    <col min="5377" max="5377" width="57.875" style="11" customWidth="1"/>
    <col min="5378" max="5378" width="33.875" style="11" customWidth="1"/>
    <col min="5379" max="5379" width="9" style="11"/>
    <col min="5380" max="5380" width="33.125" style="11" customWidth="1"/>
    <col min="5381" max="5632" width="9" style="11"/>
    <col min="5633" max="5633" width="57.875" style="11" customWidth="1"/>
    <col min="5634" max="5634" width="33.875" style="11" customWidth="1"/>
    <col min="5635" max="5635" width="9" style="11"/>
    <col min="5636" max="5636" width="33.125" style="11" customWidth="1"/>
    <col min="5637" max="5888" width="9" style="11"/>
    <col min="5889" max="5889" width="57.875" style="11" customWidth="1"/>
    <col min="5890" max="5890" width="33.875" style="11" customWidth="1"/>
    <col min="5891" max="5891" width="9" style="11"/>
    <col min="5892" max="5892" width="33.125" style="11" customWidth="1"/>
    <col min="5893" max="6144" width="9" style="11"/>
    <col min="6145" max="6145" width="57.875" style="11" customWidth="1"/>
    <col min="6146" max="6146" width="33.875" style="11" customWidth="1"/>
    <col min="6147" max="6147" width="9" style="11"/>
    <col min="6148" max="6148" width="33.125" style="11" customWidth="1"/>
    <col min="6149" max="6400" width="9" style="11"/>
    <col min="6401" max="6401" width="57.875" style="11" customWidth="1"/>
    <col min="6402" max="6402" width="33.875" style="11" customWidth="1"/>
    <col min="6403" max="6403" width="9" style="11"/>
    <col min="6404" max="6404" width="33.125" style="11" customWidth="1"/>
    <col min="6405" max="6656" width="9" style="11"/>
    <col min="6657" max="6657" width="57.875" style="11" customWidth="1"/>
    <col min="6658" max="6658" width="33.875" style="11" customWidth="1"/>
    <col min="6659" max="6659" width="9" style="11"/>
    <col min="6660" max="6660" width="33.125" style="11" customWidth="1"/>
    <col min="6661" max="6912" width="9" style="11"/>
    <col min="6913" max="6913" width="57.875" style="11" customWidth="1"/>
    <col min="6914" max="6914" width="33.875" style="11" customWidth="1"/>
    <col min="6915" max="6915" width="9" style="11"/>
    <col min="6916" max="6916" width="33.125" style="11" customWidth="1"/>
    <col min="6917" max="7168" width="9" style="11"/>
    <col min="7169" max="7169" width="57.875" style="11" customWidth="1"/>
    <col min="7170" max="7170" width="33.875" style="11" customWidth="1"/>
    <col min="7171" max="7171" width="9" style="11"/>
    <col min="7172" max="7172" width="33.125" style="11" customWidth="1"/>
    <col min="7173" max="7424" width="9" style="11"/>
    <col min="7425" max="7425" width="57.875" style="11" customWidth="1"/>
    <col min="7426" max="7426" width="33.875" style="11" customWidth="1"/>
    <col min="7427" max="7427" width="9" style="11"/>
    <col min="7428" max="7428" width="33.125" style="11" customWidth="1"/>
    <col min="7429" max="7680" width="9" style="11"/>
    <col min="7681" max="7681" width="57.875" style="11" customWidth="1"/>
    <col min="7682" max="7682" width="33.875" style="11" customWidth="1"/>
    <col min="7683" max="7683" width="9" style="11"/>
    <col min="7684" max="7684" width="33.125" style="11" customWidth="1"/>
    <col min="7685" max="7936" width="9" style="11"/>
    <col min="7937" max="7937" width="57.875" style="11" customWidth="1"/>
    <col min="7938" max="7938" width="33.875" style="11" customWidth="1"/>
    <col min="7939" max="7939" width="9" style="11"/>
    <col min="7940" max="7940" width="33.125" style="11" customWidth="1"/>
    <col min="7941" max="8192" width="9" style="11"/>
    <col min="8193" max="8193" width="57.875" style="11" customWidth="1"/>
    <col min="8194" max="8194" width="33.875" style="11" customWidth="1"/>
    <col min="8195" max="8195" width="9" style="11"/>
    <col min="8196" max="8196" width="33.125" style="11" customWidth="1"/>
    <col min="8197" max="8448" width="9" style="11"/>
    <col min="8449" max="8449" width="57.875" style="11" customWidth="1"/>
    <col min="8450" max="8450" width="33.875" style="11" customWidth="1"/>
    <col min="8451" max="8451" width="9" style="11"/>
    <col min="8452" max="8452" width="33.125" style="11" customWidth="1"/>
    <col min="8453" max="8704" width="9" style="11"/>
    <col min="8705" max="8705" width="57.875" style="11" customWidth="1"/>
    <col min="8706" max="8706" width="33.875" style="11" customWidth="1"/>
    <col min="8707" max="8707" width="9" style="11"/>
    <col min="8708" max="8708" width="33.125" style="11" customWidth="1"/>
    <col min="8709" max="8960" width="9" style="11"/>
    <col min="8961" max="8961" width="57.875" style="11" customWidth="1"/>
    <col min="8962" max="8962" width="33.875" style="11" customWidth="1"/>
    <col min="8963" max="8963" width="9" style="11"/>
    <col min="8964" max="8964" width="33.125" style="11" customWidth="1"/>
    <col min="8965" max="9216" width="9" style="11"/>
    <col min="9217" max="9217" width="57.875" style="11" customWidth="1"/>
    <col min="9218" max="9218" width="33.875" style="11" customWidth="1"/>
    <col min="9219" max="9219" width="9" style="11"/>
    <col min="9220" max="9220" width="33.125" style="11" customWidth="1"/>
    <col min="9221" max="9472" width="9" style="11"/>
    <col min="9473" max="9473" width="57.875" style="11" customWidth="1"/>
    <col min="9474" max="9474" width="33.875" style="11" customWidth="1"/>
    <col min="9475" max="9475" width="9" style="11"/>
    <col min="9476" max="9476" width="33.125" style="11" customWidth="1"/>
    <col min="9477" max="9728" width="9" style="11"/>
    <col min="9729" max="9729" width="57.875" style="11" customWidth="1"/>
    <col min="9730" max="9730" width="33.875" style="11" customWidth="1"/>
    <col min="9731" max="9731" width="9" style="11"/>
    <col min="9732" max="9732" width="33.125" style="11" customWidth="1"/>
    <col min="9733" max="9984" width="9" style="11"/>
    <col min="9985" max="9985" width="57.875" style="11" customWidth="1"/>
    <col min="9986" max="9986" width="33.875" style="11" customWidth="1"/>
    <col min="9987" max="9987" width="9" style="11"/>
    <col min="9988" max="9988" width="33.125" style="11" customWidth="1"/>
    <col min="9989" max="10240" width="9" style="11"/>
    <col min="10241" max="10241" width="57.875" style="11" customWidth="1"/>
    <col min="10242" max="10242" width="33.875" style="11" customWidth="1"/>
    <col min="10243" max="10243" width="9" style="11"/>
    <col min="10244" max="10244" width="33.125" style="11" customWidth="1"/>
    <col min="10245" max="10496" width="9" style="11"/>
    <col min="10497" max="10497" width="57.875" style="11" customWidth="1"/>
    <col min="10498" max="10498" width="33.875" style="11" customWidth="1"/>
    <col min="10499" max="10499" width="9" style="11"/>
    <col min="10500" max="10500" width="33.125" style="11" customWidth="1"/>
    <col min="10501" max="10752" width="9" style="11"/>
    <col min="10753" max="10753" width="57.875" style="11" customWidth="1"/>
    <col min="10754" max="10754" width="33.875" style="11" customWidth="1"/>
    <col min="10755" max="10755" width="9" style="11"/>
    <col min="10756" max="10756" width="33.125" style="11" customWidth="1"/>
    <col min="10757" max="11008" width="9" style="11"/>
    <col min="11009" max="11009" width="57.875" style="11" customWidth="1"/>
    <col min="11010" max="11010" width="33.875" style="11" customWidth="1"/>
    <col min="11011" max="11011" width="9" style="11"/>
    <col min="11012" max="11012" width="33.125" style="11" customWidth="1"/>
    <col min="11013" max="11264" width="9" style="11"/>
    <col min="11265" max="11265" width="57.875" style="11" customWidth="1"/>
    <col min="11266" max="11266" width="33.875" style="11" customWidth="1"/>
    <col min="11267" max="11267" width="9" style="11"/>
    <col min="11268" max="11268" width="33.125" style="11" customWidth="1"/>
    <col min="11269" max="11520" width="9" style="11"/>
    <col min="11521" max="11521" width="57.875" style="11" customWidth="1"/>
    <col min="11522" max="11522" width="33.875" style="11" customWidth="1"/>
    <col min="11523" max="11523" width="9" style="11"/>
    <col min="11524" max="11524" width="33.125" style="11" customWidth="1"/>
    <col min="11525" max="11776" width="9" style="11"/>
    <col min="11777" max="11777" width="57.875" style="11" customWidth="1"/>
    <col min="11778" max="11778" width="33.875" style="11" customWidth="1"/>
    <col min="11779" max="11779" width="9" style="11"/>
    <col min="11780" max="11780" width="33.125" style="11" customWidth="1"/>
    <col min="11781" max="12032" width="9" style="11"/>
    <col min="12033" max="12033" width="57.875" style="11" customWidth="1"/>
    <col min="12034" max="12034" width="33.875" style="11" customWidth="1"/>
    <col min="12035" max="12035" width="9" style="11"/>
    <col min="12036" max="12036" width="33.125" style="11" customWidth="1"/>
    <col min="12037" max="12288" width="9" style="11"/>
    <col min="12289" max="12289" width="57.875" style="11" customWidth="1"/>
    <col min="12290" max="12290" width="33.875" style="11" customWidth="1"/>
    <col min="12291" max="12291" width="9" style="11"/>
    <col min="12292" max="12292" width="33.125" style="11" customWidth="1"/>
    <col min="12293" max="12544" width="9" style="11"/>
    <col min="12545" max="12545" width="57.875" style="11" customWidth="1"/>
    <col min="12546" max="12546" width="33.875" style="11" customWidth="1"/>
    <col min="12547" max="12547" width="9" style="11"/>
    <col min="12548" max="12548" width="33.125" style="11" customWidth="1"/>
    <col min="12549" max="12800" width="9" style="11"/>
    <col min="12801" max="12801" width="57.875" style="11" customWidth="1"/>
    <col min="12802" max="12802" width="33.875" style="11" customWidth="1"/>
    <col min="12803" max="12803" width="9" style="11"/>
    <col min="12804" max="12804" width="33.125" style="11" customWidth="1"/>
    <col min="12805" max="13056" width="9" style="11"/>
    <col min="13057" max="13057" width="57.875" style="11" customWidth="1"/>
    <col min="13058" max="13058" width="33.875" style="11" customWidth="1"/>
    <col min="13059" max="13059" width="9" style="11"/>
    <col min="13060" max="13060" width="33.125" style="11" customWidth="1"/>
    <col min="13061" max="13312" width="9" style="11"/>
    <col min="13313" max="13313" width="57.875" style="11" customWidth="1"/>
    <col min="13314" max="13314" width="33.875" style="11" customWidth="1"/>
    <col min="13315" max="13315" width="9" style="11"/>
    <col min="13316" max="13316" width="33.125" style="11" customWidth="1"/>
    <col min="13317" max="13568" width="9" style="11"/>
    <col min="13569" max="13569" width="57.875" style="11" customWidth="1"/>
    <col min="13570" max="13570" width="33.875" style="11" customWidth="1"/>
    <col min="13571" max="13571" width="9" style="11"/>
    <col min="13572" max="13572" width="33.125" style="11" customWidth="1"/>
    <col min="13573" max="13824" width="9" style="11"/>
    <col min="13825" max="13825" width="57.875" style="11" customWidth="1"/>
    <col min="13826" max="13826" width="33.875" style="11" customWidth="1"/>
    <col min="13827" max="13827" width="9" style="11"/>
    <col min="13828" max="13828" width="33.125" style="11" customWidth="1"/>
    <col min="13829" max="14080" width="9" style="11"/>
    <col min="14081" max="14081" width="57.875" style="11" customWidth="1"/>
    <col min="14082" max="14082" width="33.875" style="11" customWidth="1"/>
    <col min="14083" max="14083" width="9" style="11"/>
    <col min="14084" max="14084" width="33.125" style="11" customWidth="1"/>
    <col min="14085" max="14336" width="9" style="11"/>
    <col min="14337" max="14337" width="57.875" style="11" customWidth="1"/>
    <col min="14338" max="14338" width="33.875" style="11" customWidth="1"/>
    <col min="14339" max="14339" width="9" style="11"/>
    <col min="14340" max="14340" width="33.125" style="11" customWidth="1"/>
    <col min="14341" max="14592" width="9" style="11"/>
    <col min="14593" max="14593" width="57.875" style="11" customWidth="1"/>
    <col min="14594" max="14594" width="33.875" style="11" customWidth="1"/>
    <col min="14595" max="14595" width="9" style="11"/>
    <col min="14596" max="14596" width="33.125" style="11" customWidth="1"/>
    <col min="14597" max="14848" width="9" style="11"/>
    <col min="14849" max="14849" width="57.875" style="11" customWidth="1"/>
    <col min="14850" max="14850" width="33.875" style="11" customWidth="1"/>
    <col min="14851" max="14851" width="9" style="11"/>
    <col min="14852" max="14852" width="33.125" style="11" customWidth="1"/>
    <col min="14853" max="15104" width="9" style="11"/>
    <col min="15105" max="15105" width="57.875" style="11" customWidth="1"/>
    <col min="15106" max="15106" width="33.875" style="11" customWidth="1"/>
    <col min="15107" max="15107" width="9" style="11"/>
    <col min="15108" max="15108" width="33.125" style="11" customWidth="1"/>
    <col min="15109" max="15360" width="9" style="11"/>
    <col min="15361" max="15361" width="57.875" style="11" customWidth="1"/>
    <col min="15362" max="15362" width="33.875" style="11" customWidth="1"/>
    <col min="15363" max="15363" width="9" style="11"/>
    <col min="15364" max="15364" width="33.125" style="11" customWidth="1"/>
    <col min="15365" max="15616" width="9" style="11"/>
    <col min="15617" max="15617" width="57.875" style="11" customWidth="1"/>
    <col min="15618" max="15618" width="33.875" style="11" customWidth="1"/>
    <col min="15619" max="15619" width="9" style="11"/>
    <col min="15620" max="15620" width="33.125" style="11" customWidth="1"/>
    <col min="15621" max="15872" width="9" style="11"/>
    <col min="15873" max="15873" width="57.875" style="11" customWidth="1"/>
    <col min="15874" max="15874" width="33.875" style="11" customWidth="1"/>
    <col min="15875" max="15875" width="9" style="11"/>
    <col min="15876" max="15876" width="33.125" style="11" customWidth="1"/>
    <col min="15877" max="16128" width="9" style="11"/>
    <col min="16129" max="16129" width="57.875" style="11" customWidth="1"/>
    <col min="16130" max="16130" width="33.875" style="11" customWidth="1"/>
    <col min="16131" max="16131" width="9" style="11"/>
    <col min="16132" max="16132" width="33.125" style="11" customWidth="1"/>
    <col min="16133" max="16384" width="9" style="11"/>
  </cols>
  <sheetData>
    <row r="1" spans="1:4" ht="21" customHeight="1">
      <c r="A1" s="12" t="s">
        <v>805</v>
      </c>
      <c r="B1" s="13"/>
    </row>
    <row r="2" spans="1:4" ht="36.75" customHeight="1">
      <c r="A2" s="195" t="s">
        <v>825</v>
      </c>
      <c r="B2" s="196"/>
      <c r="C2" s="14"/>
      <c r="D2" s="14"/>
    </row>
    <row r="3" spans="1:4" ht="21" customHeight="1">
      <c r="A3" s="15"/>
      <c r="B3" s="16" t="s">
        <v>7</v>
      </c>
      <c r="C3" s="17"/>
    </row>
    <row r="4" spans="1:4" ht="33.75" customHeight="1">
      <c r="A4" s="18" t="s">
        <v>710</v>
      </c>
      <c r="B4" s="163" t="s">
        <v>1309</v>
      </c>
    </row>
    <row r="5" spans="1:4" ht="21.75" customHeight="1">
      <c r="A5" s="19" t="s">
        <v>793</v>
      </c>
      <c r="B5" s="20">
        <v>30</v>
      </c>
    </row>
    <row r="6" spans="1:4" ht="21.75" customHeight="1">
      <c r="A6" s="19" t="s">
        <v>792</v>
      </c>
      <c r="B6" s="20">
        <v>959</v>
      </c>
    </row>
    <row r="7" spans="1:4" ht="21.75" customHeight="1">
      <c r="A7" s="19" t="s">
        <v>806</v>
      </c>
      <c r="B7" s="21">
        <f>B8+B9</f>
        <v>1310</v>
      </c>
    </row>
    <row r="8" spans="1:4" ht="21.75" customHeight="1">
      <c r="A8" s="19" t="s">
        <v>807</v>
      </c>
      <c r="B8" s="20">
        <f>1310-150</f>
        <v>1160</v>
      </c>
    </row>
    <row r="9" spans="1:4" ht="21.75" customHeight="1">
      <c r="A9" s="22" t="s">
        <v>808</v>
      </c>
      <c r="B9" s="20">
        <v>150</v>
      </c>
    </row>
    <row r="10" spans="1:4" ht="21.75" customHeight="1">
      <c r="A10" s="19"/>
      <c r="B10" s="20"/>
    </row>
    <row r="11" spans="1:4" ht="21.75" customHeight="1">
      <c r="A11" s="18" t="s">
        <v>754</v>
      </c>
      <c r="B11" s="23">
        <f>B5+B6+B7</f>
        <v>2299</v>
      </c>
    </row>
    <row r="12" spans="1:4" ht="126" customHeight="1">
      <c r="A12" s="197" t="s">
        <v>809</v>
      </c>
      <c r="B12" s="197"/>
    </row>
  </sheetData>
  <mergeCells count="2">
    <mergeCell ref="A2:B2"/>
    <mergeCell ref="A12:B12"/>
  </mergeCells>
  <phoneticPr fontId="27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topLeftCell="A16" workbookViewId="0">
      <selection activeCell="H12" sqref="H12"/>
    </sheetView>
  </sheetViews>
  <sheetFormatPr defaultColWidth="9" defaultRowHeight="14.25"/>
  <cols>
    <col min="1" max="1" width="35.625" style="27" customWidth="1"/>
    <col min="2" max="2" width="20.625" style="109" customWidth="1"/>
    <col min="3" max="3" width="17.5" style="109" customWidth="1"/>
    <col min="4" max="4" width="17.5" style="110" customWidth="1"/>
    <col min="5" max="240" width="9" style="111"/>
    <col min="241" max="241" width="50.25" style="111" customWidth="1"/>
    <col min="242" max="244" width="30.625" style="111" customWidth="1"/>
    <col min="245" max="496" width="9" style="111"/>
    <col min="497" max="497" width="50.25" style="111" customWidth="1"/>
    <col min="498" max="500" width="30.625" style="111" customWidth="1"/>
    <col min="501" max="752" width="9" style="111"/>
    <col min="753" max="753" width="50.25" style="111" customWidth="1"/>
    <col min="754" max="756" width="30.625" style="111" customWidth="1"/>
    <col min="757" max="1008" width="9" style="111"/>
    <col min="1009" max="1009" width="50.25" style="111" customWidth="1"/>
    <col min="1010" max="1012" width="30.625" style="111" customWidth="1"/>
    <col min="1013" max="1264" width="9" style="111"/>
    <col min="1265" max="1265" width="50.25" style="111" customWidth="1"/>
    <col min="1266" max="1268" width="30.625" style="111" customWidth="1"/>
    <col min="1269" max="1520" width="9" style="111"/>
    <col min="1521" max="1521" width="50.25" style="111" customWidth="1"/>
    <col min="1522" max="1524" width="30.625" style="111" customWidth="1"/>
    <col min="1525" max="1776" width="9" style="111"/>
    <col min="1777" max="1777" width="50.25" style="111" customWidth="1"/>
    <col min="1778" max="1780" width="30.625" style="111" customWidth="1"/>
    <col min="1781" max="2032" width="9" style="111"/>
    <col min="2033" max="2033" width="50.25" style="111" customWidth="1"/>
    <col min="2034" max="2036" width="30.625" style="111" customWidth="1"/>
    <col min="2037" max="2288" width="9" style="111"/>
    <col min="2289" max="2289" width="50.25" style="111" customWidth="1"/>
    <col min="2290" max="2292" width="30.625" style="111" customWidth="1"/>
    <col min="2293" max="2544" width="9" style="111"/>
    <col min="2545" max="2545" width="50.25" style="111" customWidth="1"/>
    <col min="2546" max="2548" width="30.625" style="111" customWidth="1"/>
    <col min="2549" max="2800" width="9" style="111"/>
    <col min="2801" max="2801" width="50.25" style="111" customWidth="1"/>
    <col min="2802" max="2804" width="30.625" style="111" customWidth="1"/>
    <col min="2805" max="3056" width="9" style="111"/>
    <col min="3057" max="3057" width="50.25" style="111" customWidth="1"/>
    <col min="3058" max="3060" width="30.625" style="111" customWidth="1"/>
    <col min="3061" max="3312" width="9" style="111"/>
    <col min="3313" max="3313" width="50.25" style="111" customWidth="1"/>
    <col min="3314" max="3316" width="30.625" style="111" customWidth="1"/>
    <col min="3317" max="3568" width="9" style="111"/>
    <col min="3569" max="3569" width="50.25" style="111" customWidth="1"/>
    <col min="3570" max="3572" width="30.625" style="111" customWidth="1"/>
    <col min="3573" max="3824" width="9" style="111"/>
    <col min="3825" max="3825" width="50.25" style="111" customWidth="1"/>
    <col min="3826" max="3828" width="30.625" style="111" customWidth="1"/>
    <col min="3829" max="4080" width="9" style="111"/>
    <col min="4081" max="4081" width="50.25" style="111" customWidth="1"/>
    <col min="4082" max="4084" width="30.625" style="111" customWidth="1"/>
    <col min="4085" max="4336" width="9" style="111"/>
    <col min="4337" max="4337" width="50.25" style="111" customWidth="1"/>
    <col min="4338" max="4340" width="30.625" style="111" customWidth="1"/>
    <col min="4341" max="4592" width="9" style="111"/>
    <col min="4593" max="4593" width="50.25" style="111" customWidth="1"/>
    <col min="4594" max="4596" width="30.625" style="111" customWidth="1"/>
    <col min="4597" max="4848" width="9" style="111"/>
    <col min="4849" max="4849" width="50.25" style="111" customWidth="1"/>
    <col min="4850" max="4852" width="30.625" style="111" customWidth="1"/>
    <col min="4853" max="5104" width="9" style="111"/>
    <col min="5105" max="5105" width="50.25" style="111" customWidth="1"/>
    <col min="5106" max="5108" width="30.625" style="111" customWidth="1"/>
    <col min="5109" max="5360" width="9" style="111"/>
    <col min="5361" max="5361" width="50.25" style="111" customWidth="1"/>
    <col min="5362" max="5364" width="30.625" style="111" customWidth="1"/>
    <col min="5365" max="5616" width="9" style="111"/>
    <col min="5617" max="5617" width="50.25" style="111" customWidth="1"/>
    <col min="5618" max="5620" width="30.625" style="111" customWidth="1"/>
    <col min="5621" max="5872" width="9" style="111"/>
    <col min="5873" max="5873" width="50.25" style="111" customWidth="1"/>
    <col min="5874" max="5876" width="30.625" style="111" customWidth="1"/>
    <col min="5877" max="6128" width="9" style="111"/>
    <col min="6129" max="6129" width="50.25" style="111" customWidth="1"/>
    <col min="6130" max="6132" width="30.625" style="111" customWidth="1"/>
    <col min="6133" max="6384" width="9" style="111"/>
    <col min="6385" max="6385" width="50.25" style="111" customWidth="1"/>
    <col min="6386" max="6388" width="30.625" style="111" customWidth="1"/>
    <col min="6389" max="6640" width="9" style="111"/>
    <col min="6641" max="6641" width="50.25" style="111" customWidth="1"/>
    <col min="6642" max="6644" width="30.625" style="111" customWidth="1"/>
    <col min="6645" max="6896" width="9" style="111"/>
    <col min="6897" max="6897" width="50.25" style="111" customWidth="1"/>
    <col min="6898" max="6900" width="30.625" style="111" customWidth="1"/>
    <col min="6901" max="7152" width="9" style="111"/>
    <col min="7153" max="7153" width="50.25" style="111" customWidth="1"/>
    <col min="7154" max="7156" width="30.625" style="111" customWidth="1"/>
    <col min="7157" max="7408" width="9" style="111"/>
    <col min="7409" max="7409" width="50.25" style="111" customWidth="1"/>
    <col min="7410" max="7412" width="30.625" style="111" customWidth="1"/>
    <col min="7413" max="7664" width="9" style="111"/>
    <col min="7665" max="7665" width="50.25" style="111" customWidth="1"/>
    <col min="7666" max="7668" width="30.625" style="111" customWidth="1"/>
    <col min="7669" max="7920" width="9" style="111"/>
    <col min="7921" max="7921" width="50.25" style="111" customWidth="1"/>
    <col min="7922" max="7924" width="30.625" style="111" customWidth="1"/>
    <col min="7925" max="8176" width="9" style="111"/>
    <col min="8177" max="8177" width="50.25" style="111" customWidth="1"/>
    <col min="8178" max="8180" width="30.625" style="111" customWidth="1"/>
    <col min="8181" max="8432" width="9" style="111"/>
    <col min="8433" max="8433" width="50.25" style="111" customWidth="1"/>
    <col min="8434" max="8436" width="30.625" style="111" customWidth="1"/>
    <col min="8437" max="8688" width="9" style="111"/>
    <col min="8689" max="8689" width="50.25" style="111" customWidth="1"/>
    <col min="8690" max="8692" width="30.625" style="111" customWidth="1"/>
    <col min="8693" max="8944" width="9" style="111"/>
    <col min="8945" max="8945" width="50.25" style="111" customWidth="1"/>
    <col min="8946" max="8948" width="30.625" style="111" customWidth="1"/>
    <col min="8949" max="9200" width="9" style="111"/>
    <col min="9201" max="9201" width="50.25" style="111" customWidth="1"/>
    <col min="9202" max="9204" width="30.625" style="111" customWidth="1"/>
    <col min="9205" max="9456" width="9" style="111"/>
    <col min="9457" max="9457" width="50.25" style="111" customWidth="1"/>
    <col min="9458" max="9460" width="30.625" style="111" customWidth="1"/>
    <col min="9461" max="9712" width="9" style="111"/>
    <col min="9713" max="9713" width="50.25" style="111" customWidth="1"/>
    <col min="9714" max="9716" width="30.625" style="111" customWidth="1"/>
    <col min="9717" max="9968" width="9" style="111"/>
    <col min="9969" max="9969" width="50.25" style="111" customWidth="1"/>
    <col min="9970" max="9972" width="30.625" style="111" customWidth="1"/>
    <col min="9973" max="10224" width="9" style="111"/>
    <col min="10225" max="10225" width="50.25" style="111" customWidth="1"/>
    <col min="10226" max="10228" width="30.625" style="111" customWidth="1"/>
    <col min="10229" max="10480" width="9" style="111"/>
    <col min="10481" max="10481" width="50.25" style="111" customWidth="1"/>
    <col min="10482" max="10484" width="30.625" style="111" customWidth="1"/>
    <col min="10485" max="10736" width="9" style="111"/>
    <col min="10737" max="10737" width="50.25" style="111" customWidth="1"/>
    <col min="10738" max="10740" width="30.625" style="111" customWidth="1"/>
    <col min="10741" max="10992" width="9" style="111"/>
    <col min="10993" max="10993" width="50.25" style="111" customWidth="1"/>
    <col min="10994" max="10996" width="30.625" style="111" customWidth="1"/>
    <col min="10997" max="11248" width="9" style="111"/>
    <col min="11249" max="11249" width="50.25" style="111" customWidth="1"/>
    <col min="11250" max="11252" width="30.625" style="111" customWidth="1"/>
    <col min="11253" max="11504" width="9" style="111"/>
    <col min="11505" max="11505" width="50.25" style="111" customWidth="1"/>
    <col min="11506" max="11508" width="30.625" style="111" customWidth="1"/>
    <col min="11509" max="11760" width="9" style="111"/>
    <col min="11761" max="11761" width="50.25" style="111" customWidth="1"/>
    <col min="11762" max="11764" width="30.625" style="111" customWidth="1"/>
    <col min="11765" max="12016" width="9" style="111"/>
    <col min="12017" max="12017" width="50.25" style="111" customWidth="1"/>
    <col min="12018" max="12020" width="30.625" style="111" customWidth="1"/>
    <col min="12021" max="12272" width="9" style="111"/>
    <col min="12273" max="12273" width="50.25" style="111" customWidth="1"/>
    <col min="12274" max="12276" width="30.625" style="111" customWidth="1"/>
    <col min="12277" max="12528" width="9" style="111"/>
    <col min="12529" max="12529" width="50.25" style="111" customWidth="1"/>
    <col min="12530" max="12532" width="30.625" style="111" customWidth="1"/>
    <col min="12533" max="12784" width="9" style="111"/>
    <col min="12785" max="12785" width="50.25" style="111" customWidth="1"/>
    <col min="12786" max="12788" width="30.625" style="111" customWidth="1"/>
    <col min="12789" max="13040" width="9" style="111"/>
    <col min="13041" max="13041" width="50.25" style="111" customWidth="1"/>
    <col min="13042" max="13044" width="30.625" style="111" customWidth="1"/>
    <col min="13045" max="13296" width="9" style="111"/>
    <col min="13297" max="13297" width="50.25" style="111" customWidth="1"/>
    <col min="13298" max="13300" width="30.625" style="111" customWidth="1"/>
    <col min="13301" max="13552" width="9" style="111"/>
    <col min="13553" max="13553" width="50.25" style="111" customWidth="1"/>
    <col min="13554" max="13556" width="30.625" style="111" customWidth="1"/>
    <col min="13557" max="13808" width="9" style="111"/>
    <col min="13809" max="13809" width="50.25" style="111" customWidth="1"/>
    <col min="13810" max="13812" width="30.625" style="111" customWidth="1"/>
    <col min="13813" max="14064" width="9" style="111"/>
    <col min="14065" max="14065" width="50.25" style="111" customWidth="1"/>
    <col min="14066" max="14068" width="30.625" style="111" customWidth="1"/>
    <col min="14069" max="14320" width="9" style="111"/>
    <col min="14321" max="14321" width="50.25" style="111" customWidth="1"/>
    <col min="14322" max="14324" width="30.625" style="111" customWidth="1"/>
    <col min="14325" max="14576" width="9" style="111"/>
    <col min="14577" max="14577" width="50.25" style="111" customWidth="1"/>
    <col min="14578" max="14580" width="30.625" style="111" customWidth="1"/>
    <col min="14581" max="14832" width="9" style="111"/>
    <col min="14833" max="14833" width="50.25" style="111" customWidth="1"/>
    <col min="14834" max="14836" width="30.625" style="111" customWidth="1"/>
    <col min="14837" max="15088" width="9" style="111"/>
    <col min="15089" max="15089" width="50.25" style="111" customWidth="1"/>
    <col min="15090" max="15092" width="30.625" style="111" customWidth="1"/>
    <col min="15093" max="15344" width="9" style="111"/>
    <col min="15345" max="15345" width="50.25" style="111" customWidth="1"/>
    <col min="15346" max="15348" width="30.625" style="111" customWidth="1"/>
    <col min="15349" max="15600" width="9" style="111"/>
    <col min="15601" max="15601" width="50.25" style="111" customWidth="1"/>
    <col min="15602" max="15604" width="30.625" style="111" customWidth="1"/>
    <col min="15605" max="15856" width="9" style="111"/>
    <col min="15857" max="15857" width="50.25" style="111" customWidth="1"/>
    <col min="15858" max="15860" width="30.625" style="111" customWidth="1"/>
    <col min="15861" max="16112" width="9" style="111"/>
    <col min="16113" max="16113" width="50.25" style="111" customWidth="1"/>
    <col min="16114" max="16116" width="30.625" style="111" customWidth="1"/>
    <col min="16117" max="16384" width="9" style="111"/>
  </cols>
  <sheetData>
    <row r="1" spans="1:4" ht="18" customHeight="1">
      <c r="A1" s="3" t="s">
        <v>6</v>
      </c>
    </row>
    <row r="2" spans="1:4" s="3" customFormat="1" ht="20.25">
      <c r="A2" s="170" t="s">
        <v>815</v>
      </c>
      <c r="B2" s="171"/>
      <c r="C2" s="171"/>
      <c r="D2" s="171"/>
    </row>
    <row r="3" spans="1:4">
      <c r="A3" s="3"/>
      <c r="D3" s="94" t="s">
        <v>7</v>
      </c>
    </row>
    <row r="4" spans="1:4" ht="36" customHeight="1">
      <c r="A4" s="112" t="s">
        <v>8</v>
      </c>
      <c r="B4" s="113" t="s">
        <v>9</v>
      </c>
      <c r="C4" s="113" t="s">
        <v>10</v>
      </c>
      <c r="D4" s="114" t="s">
        <v>11</v>
      </c>
    </row>
    <row r="5" spans="1:4" s="118" customFormat="1" ht="27.75" customHeight="1">
      <c r="A5" s="115" t="s">
        <v>12</v>
      </c>
      <c r="B5" s="116">
        <f>SUM(B6,B8:B11,B13:B23)</f>
        <v>41007</v>
      </c>
      <c r="C5" s="116">
        <f>SUM(C6,C8:C11,C13:C23)</f>
        <v>45328</v>
      </c>
      <c r="D5" s="117">
        <f>IF(B5=0,"",ROUND(C5/B5*100,1))</f>
        <v>110.5</v>
      </c>
    </row>
    <row r="6" spans="1:4" s="118" customFormat="1" ht="27.75" customHeight="1">
      <c r="A6" s="115" t="s">
        <v>13</v>
      </c>
      <c r="B6" s="116">
        <v>15362</v>
      </c>
      <c r="C6" s="116">
        <v>17091</v>
      </c>
      <c r="D6" s="117">
        <f t="shared" ref="D6:D32" si="0">IF(B6=0,"",ROUND(C6/B6*100,1))</f>
        <v>111.3</v>
      </c>
    </row>
    <row r="7" spans="1:4" s="118" customFormat="1" ht="27.75" customHeight="1">
      <c r="A7" s="115" t="s">
        <v>827</v>
      </c>
      <c r="B7" s="116">
        <v>0</v>
      </c>
      <c r="C7" s="116">
        <v>0</v>
      </c>
      <c r="D7" s="117" t="str">
        <f t="shared" si="0"/>
        <v/>
      </c>
    </row>
    <row r="8" spans="1:4" s="118" customFormat="1" ht="27.75" customHeight="1">
      <c r="A8" s="115" t="s">
        <v>14</v>
      </c>
      <c r="B8" s="116">
        <v>3266</v>
      </c>
      <c r="C8" s="116">
        <v>3600</v>
      </c>
      <c r="D8" s="117">
        <f t="shared" si="0"/>
        <v>110.2</v>
      </c>
    </row>
    <row r="9" spans="1:4" s="118" customFormat="1" ht="27.75" customHeight="1">
      <c r="A9" s="115" t="s">
        <v>15</v>
      </c>
      <c r="B9" s="116">
        <v>0</v>
      </c>
      <c r="C9" s="116">
        <v>0</v>
      </c>
      <c r="D9" s="117" t="str">
        <f t="shared" si="0"/>
        <v/>
      </c>
    </row>
    <row r="10" spans="1:4" s="118" customFormat="1" ht="27.75" customHeight="1">
      <c r="A10" s="115" t="s">
        <v>16</v>
      </c>
      <c r="B10" s="119">
        <v>910</v>
      </c>
      <c r="C10" s="116">
        <v>1008</v>
      </c>
      <c r="D10" s="117">
        <f t="shared" si="0"/>
        <v>110.8</v>
      </c>
    </row>
    <row r="11" spans="1:4" s="118" customFormat="1" ht="27.75" customHeight="1">
      <c r="A11" s="115" t="s">
        <v>17</v>
      </c>
      <c r="B11" s="116">
        <v>7015</v>
      </c>
      <c r="C11" s="116">
        <v>7717</v>
      </c>
      <c r="D11" s="117">
        <f t="shared" si="0"/>
        <v>110</v>
      </c>
    </row>
    <row r="12" spans="1:4" s="118" customFormat="1" ht="27.75" customHeight="1">
      <c r="A12" s="115" t="s">
        <v>828</v>
      </c>
      <c r="B12" s="116">
        <v>0</v>
      </c>
      <c r="C12" s="116">
        <v>0</v>
      </c>
      <c r="D12" s="117" t="str">
        <f t="shared" si="0"/>
        <v/>
      </c>
    </row>
    <row r="13" spans="1:4" s="118" customFormat="1" ht="27.75" customHeight="1">
      <c r="A13" s="115" t="s">
        <v>18</v>
      </c>
      <c r="B13" s="116">
        <v>1781</v>
      </c>
      <c r="C13" s="116">
        <v>1973</v>
      </c>
      <c r="D13" s="117">
        <f t="shared" si="0"/>
        <v>110.8</v>
      </c>
    </row>
    <row r="14" spans="1:4" s="118" customFormat="1" ht="27.75" customHeight="1">
      <c r="A14" s="115" t="s">
        <v>19</v>
      </c>
      <c r="B14" s="116">
        <v>1249</v>
      </c>
      <c r="C14" s="116">
        <v>1373</v>
      </c>
      <c r="D14" s="117">
        <f t="shared" si="0"/>
        <v>109.9</v>
      </c>
    </row>
    <row r="15" spans="1:4" s="118" customFormat="1" ht="27.75" customHeight="1">
      <c r="A15" s="115" t="s">
        <v>20</v>
      </c>
      <c r="B15" s="116">
        <v>795</v>
      </c>
      <c r="C15" s="116">
        <v>878</v>
      </c>
      <c r="D15" s="117">
        <f t="shared" si="0"/>
        <v>110.4</v>
      </c>
    </row>
    <row r="16" spans="1:4" s="118" customFormat="1" ht="27.75" customHeight="1">
      <c r="A16" s="115" t="s">
        <v>21</v>
      </c>
      <c r="B16" s="116">
        <v>1133</v>
      </c>
      <c r="C16" s="116">
        <v>1241</v>
      </c>
      <c r="D16" s="117">
        <f t="shared" si="0"/>
        <v>109.5</v>
      </c>
    </row>
    <row r="17" spans="1:4" s="118" customFormat="1" ht="27.75" customHeight="1">
      <c r="A17" s="115" t="s">
        <v>22</v>
      </c>
      <c r="B17" s="116">
        <v>3807</v>
      </c>
      <c r="C17" s="116">
        <v>4188</v>
      </c>
      <c r="D17" s="117">
        <f t="shared" si="0"/>
        <v>110</v>
      </c>
    </row>
    <row r="18" spans="1:4" s="118" customFormat="1" ht="27.75" customHeight="1">
      <c r="A18" s="115" t="s">
        <v>23</v>
      </c>
      <c r="B18" s="116">
        <v>0</v>
      </c>
      <c r="C18" s="116">
        <v>0</v>
      </c>
      <c r="D18" s="117" t="str">
        <f t="shared" si="0"/>
        <v/>
      </c>
    </row>
    <row r="19" spans="1:4" s="118" customFormat="1" ht="27.75" customHeight="1">
      <c r="A19" s="115" t="s">
        <v>24</v>
      </c>
      <c r="B19" s="116">
        <v>1012</v>
      </c>
      <c r="C19" s="116">
        <v>1120</v>
      </c>
      <c r="D19" s="117">
        <f t="shared" si="0"/>
        <v>110.7</v>
      </c>
    </row>
    <row r="20" spans="1:4" s="118" customFormat="1" ht="27.75" customHeight="1">
      <c r="A20" s="115" t="s">
        <v>25</v>
      </c>
      <c r="B20" s="116">
        <v>4490</v>
      </c>
      <c r="C20" s="116">
        <v>4934</v>
      </c>
      <c r="D20" s="117">
        <f t="shared" si="0"/>
        <v>109.9</v>
      </c>
    </row>
    <row r="21" spans="1:4" s="118" customFormat="1" ht="27.75" customHeight="1">
      <c r="A21" s="115" t="s">
        <v>829</v>
      </c>
      <c r="B21" s="116">
        <v>0</v>
      </c>
      <c r="C21" s="116">
        <v>0</v>
      </c>
      <c r="D21" s="117" t="str">
        <f t="shared" si="0"/>
        <v/>
      </c>
    </row>
    <row r="22" spans="1:4" s="118" customFormat="1" ht="27.75" customHeight="1">
      <c r="A22" s="115" t="s">
        <v>26</v>
      </c>
      <c r="B22" s="116">
        <v>187</v>
      </c>
      <c r="C22" s="116">
        <v>205</v>
      </c>
      <c r="D22" s="117">
        <f t="shared" si="0"/>
        <v>109.6</v>
      </c>
    </row>
    <row r="23" spans="1:4" s="118" customFormat="1" ht="27.75" customHeight="1">
      <c r="A23" s="115" t="s">
        <v>27</v>
      </c>
      <c r="B23" s="116">
        <v>0</v>
      </c>
      <c r="C23" s="116">
        <v>0</v>
      </c>
      <c r="D23" s="117" t="str">
        <f t="shared" si="0"/>
        <v/>
      </c>
    </row>
    <row r="24" spans="1:4" s="118" customFormat="1" ht="27.75" customHeight="1">
      <c r="A24" s="115" t="s">
        <v>28</v>
      </c>
      <c r="B24" s="116">
        <f>SUM(B25:B32)</f>
        <v>28939</v>
      </c>
      <c r="C24" s="116">
        <f>SUM(C25:C32)</f>
        <v>30672</v>
      </c>
      <c r="D24" s="117">
        <f t="shared" si="0"/>
        <v>106</v>
      </c>
    </row>
    <row r="25" spans="1:4" s="118" customFormat="1" ht="27.75" customHeight="1">
      <c r="A25" s="115" t="s">
        <v>29</v>
      </c>
      <c r="B25" s="116">
        <v>3794</v>
      </c>
      <c r="C25" s="116">
        <v>1784</v>
      </c>
      <c r="D25" s="117">
        <f t="shared" si="0"/>
        <v>47</v>
      </c>
    </row>
    <row r="26" spans="1:4" s="118" customFormat="1" ht="27.75" customHeight="1">
      <c r="A26" s="115" t="s">
        <v>30</v>
      </c>
      <c r="B26" s="116">
        <v>8816</v>
      </c>
      <c r="C26" s="116">
        <v>6617</v>
      </c>
      <c r="D26" s="117">
        <f t="shared" si="0"/>
        <v>75.099999999999994</v>
      </c>
    </row>
    <row r="27" spans="1:4" s="118" customFormat="1" ht="27.75" customHeight="1">
      <c r="A27" s="115" t="s">
        <v>31</v>
      </c>
      <c r="B27" s="116">
        <v>11186</v>
      </c>
      <c r="C27" s="116">
        <v>16555</v>
      </c>
      <c r="D27" s="117">
        <f t="shared" si="0"/>
        <v>148</v>
      </c>
    </row>
    <row r="28" spans="1:4" s="118" customFormat="1" ht="27.75" customHeight="1">
      <c r="A28" s="115" t="s">
        <v>32</v>
      </c>
      <c r="B28" s="116">
        <v>0</v>
      </c>
      <c r="C28" s="116">
        <v>0</v>
      </c>
      <c r="D28" s="117" t="str">
        <f t="shared" si="0"/>
        <v/>
      </c>
    </row>
    <row r="29" spans="1:4" s="118" customFormat="1" ht="27.75" customHeight="1">
      <c r="A29" s="115" t="s">
        <v>33</v>
      </c>
      <c r="B29" s="116">
        <v>1715</v>
      </c>
      <c r="C29" s="116">
        <v>3308</v>
      </c>
      <c r="D29" s="117">
        <f t="shared" si="0"/>
        <v>192.9</v>
      </c>
    </row>
    <row r="30" spans="1:4" s="118" customFormat="1" ht="27.75" customHeight="1">
      <c r="A30" s="115" t="s">
        <v>34</v>
      </c>
      <c r="B30" s="116">
        <v>0</v>
      </c>
      <c r="C30" s="116">
        <v>0</v>
      </c>
      <c r="D30" s="117" t="str">
        <f t="shared" si="0"/>
        <v/>
      </c>
    </row>
    <row r="31" spans="1:4" s="120" customFormat="1" ht="27.75" customHeight="1">
      <c r="A31" s="115" t="s">
        <v>35</v>
      </c>
      <c r="B31" s="116">
        <v>3428</v>
      </c>
      <c r="C31" s="116">
        <v>2408</v>
      </c>
      <c r="D31" s="117">
        <f t="shared" si="0"/>
        <v>70.2</v>
      </c>
    </row>
    <row r="32" spans="1:4" s="120" customFormat="1" ht="27.75" customHeight="1">
      <c r="A32" s="115" t="s">
        <v>830</v>
      </c>
      <c r="B32" s="121"/>
      <c r="C32" s="121"/>
      <c r="D32" s="121" t="str">
        <f t="shared" si="0"/>
        <v/>
      </c>
    </row>
    <row r="33" spans="1:4" s="120" customFormat="1" ht="27.75" customHeight="1">
      <c r="A33" s="115" t="s">
        <v>831</v>
      </c>
      <c r="B33" s="122"/>
      <c r="C33" s="122"/>
      <c r="D33" s="122"/>
    </row>
    <row r="34" spans="1:4" s="118" customFormat="1" ht="27.75" customHeight="1">
      <c r="A34" s="115" t="s">
        <v>36</v>
      </c>
      <c r="B34" s="121"/>
      <c r="C34" s="121"/>
      <c r="D34" s="121"/>
    </row>
    <row r="35" spans="1:4" s="118" customFormat="1" ht="27.75" customHeight="1">
      <c r="A35" s="123" t="s">
        <v>832</v>
      </c>
      <c r="B35" s="121">
        <f>SUM(B5,B24)</f>
        <v>69946</v>
      </c>
      <c r="C35" s="121">
        <f>SUM(C5,C24)</f>
        <v>76000</v>
      </c>
      <c r="D35" s="121">
        <f>IF(B35=0,"",ROUND(C35/B35*100,1))</f>
        <v>108.7</v>
      </c>
    </row>
  </sheetData>
  <mergeCells count="1">
    <mergeCell ref="A2:D2"/>
  </mergeCells>
  <phoneticPr fontId="27" type="noConversion"/>
  <pageMargins left="0.7" right="0.7" top="0.75" bottom="0.75" header="0.3" footer="0.3"/>
  <pageSetup paperSize="9" scale="96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1"/>
  <sheetViews>
    <sheetView workbookViewId="0">
      <selection activeCell="F9" sqref="F9"/>
    </sheetView>
  </sheetViews>
  <sheetFormatPr defaultColWidth="9" defaultRowHeight="13.5"/>
  <cols>
    <col min="1" max="1" width="46.5" style="1" customWidth="1"/>
    <col min="2" max="2" width="14.375" style="2" customWidth="1"/>
    <col min="3" max="3" width="46.5" style="1" customWidth="1"/>
    <col min="4" max="4" width="15.625" style="2" customWidth="1"/>
    <col min="5" max="254" width="9" style="1"/>
    <col min="255" max="255" width="40.5" style="1" customWidth="1"/>
    <col min="256" max="256" width="14.375" style="1" customWidth="1"/>
    <col min="257" max="257" width="55" style="1" customWidth="1"/>
    <col min="258" max="258" width="15.625" style="1" customWidth="1"/>
    <col min="259" max="259" width="24.375" style="1" customWidth="1"/>
    <col min="260" max="260" width="16.375" style="1" customWidth="1"/>
    <col min="261" max="510" width="9" style="1"/>
    <col min="511" max="511" width="40.5" style="1" customWidth="1"/>
    <col min="512" max="512" width="14.375" style="1" customWidth="1"/>
    <col min="513" max="513" width="55" style="1" customWidth="1"/>
    <col min="514" max="514" width="15.625" style="1" customWidth="1"/>
    <col min="515" max="515" width="24.375" style="1" customWidth="1"/>
    <col min="516" max="516" width="16.375" style="1" customWidth="1"/>
    <col min="517" max="766" width="9" style="1"/>
    <col min="767" max="767" width="40.5" style="1" customWidth="1"/>
    <col min="768" max="768" width="14.375" style="1" customWidth="1"/>
    <col min="769" max="769" width="55" style="1" customWidth="1"/>
    <col min="770" max="770" width="15.625" style="1" customWidth="1"/>
    <col min="771" max="771" width="24.375" style="1" customWidth="1"/>
    <col min="772" max="772" width="16.375" style="1" customWidth="1"/>
    <col min="773" max="1022" width="9" style="1"/>
    <col min="1023" max="1023" width="40.5" style="1" customWidth="1"/>
    <col min="1024" max="1024" width="14.375" style="1" customWidth="1"/>
    <col min="1025" max="1025" width="55" style="1" customWidth="1"/>
    <col min="1026" max="1026" width="15.625" style="1" customWidth="1"/>
    <col min="1027" max="1027" width="24.375" style="1" customWidth="1"/>
    <col min="1028" max="1028" width="16.375" style="1" customWidth="1"/>
    <col min="1029" max="1278" width="9" style="1"/>
    <col min="1279" max="1279" width="40.5" style="1" customWidth="1"/>
    <col min="1280" max="1280" width="14.375" style="1" customWidth="1"/>
    <col min="1281" max="1281" width="55" style="1" customWidth="1"/>
    <col min="1282" max="1282" width="15.625" style="1" customWidth="1"/>
    <col min="1283" max="1283" width="24.375" style="1" customWidth="1"/>
    <col min="1284" max="1284" width="16.375" style="1" customWidth="1"/>
    <col min="1285" max="1534" width="9" style="1"/>
    <col min="1535" max="1535" width="40.5" style="1" customWidth="1"/>
    <col min="1536" max="1536" width="14.375" style="1" customWidth="1"/>
    <col min="1537" max="1537" width="55" style="1" customWidth="1"/>
    <col min="1538" max="1538" width="15.625" style="1" customWidth="1"/>
    <col min="1539" max="1539" width="24.375" style="1" customWidth="1"/>
    <col min="1540" max="1540" width="16.375" style="1" customWidth="1"/>
    <col min="1541" max="1790" width="9" style="1"/>
    <col min="1791" max="1791" width="40.5" style="1" customWidth="1"/>
    <col min="1792" max="1792" width="14.375" style="1" customWidth="1"/>
    <col min="1793" max="1793" width="55" style="1" customWidth="1"/>
    <col min="1794" max="1794" width="15.625" style="1" customWidth="1"/>
    <col min="1795" max="1795" width="24.375" style="1" customWidth="1"/>
    <col min="1796" max="1796" width="16.375" style="1" customWidth="1"/>
    <col min="1797" max="2046" width="9" style="1"/>
    <col min="2047" max="2047" width="40.5" style="1" customWidth="1"/>
    <col min="2048" max="2048" width="14.375" style="1" customWidth="1"/>
    <col min="2049" max="2049" width="55" style="1" customWidth="1"/>
    <col min="2050" max="2050" width="15.625" style="1" customWidth="1"/>
    <col min="2051" max="2051" width="24.375" style="1" customWidth="1"/>
    <col min="2052" max="2052" width="16.375" style="1" customWidth="1"/>
    <col min="2053" max="2302" width="9" style="1"/>
    <col min="2303" max="2303" width="40.5" style="1" customWidth="1"/>
    <col min="2304" max="2304" width="14.375" style="1" customWidth="1"/>
    <col min="2305" max="2305" width="55" style="1" customWidth="1"/>
    <col min="2306" max="2306" width="15.625" style="1" customWidth="1"/>
    <col min="2307" max="2307" width="24.375" style="1" customWidth="1"/>
    <col min="2308" max="2308" width="16.375" style="1" customWidth="1"/>
    <col min="2309" max="2558" width="9" style="1"/>
    <col min="2559" max="2559" width="40.5" style="1" customWidth="1"/>
    <col min="2560" max="2560" width="14.375" style="1" customWidth="1"/>
    <col min="2561" max="2561" width="55" style="1" customWidth="1"/>
    <col min="2562" max="2562" width="15.625" style="1" customWidth="1"/>
    <col min="2563" max="2563" width="24.375" style="1" customWidth="1"/>
    <col min="2564" max="2564" width="16.375" style="1" customWidth="1"/>
    <col min="2565" max="2814" width="9" style="1"/>
    <col min="2815" max="2815" width="40.5" style="1" customWidth="1"/>
    <col min="2816" max="2816" width="14.375" style="1" customWidth="1"/>
    <col min="2817" max="2817" width="55" style="1" customWidth="1"/>
    <col min="2818" max="2818" width="15.625" style="1" customWidth="1"/>
    <col min="2819" max="2819" width="24.375" style="1" customWidth="1"/>
    <col min="2820" max="2820" width="16.375" style="1" customWidth="1"/>
    <col min="2821" max="3070" width="9" style="1"/>
    <col min="3071" max="3071" width="40.5" style="1" customWidth="1"/>
    <col min="3072" max="3072" width="14.375" style="1" customWidth="1"/>
    <col min="3073" max="3073" width="55" style="1" customWidth="1"/>
    <col min="3074" max="3074" width="15.625" style="1" customWidth="1"/>
    <col min="3075" max="3075" width="24.375" style="1" customWidth="1"/>
    <col min="3076" max="3076" width="16.375" style="1" customWidth="1"/>
    <col min="3077" max="3326" width="9" style="1"/>
    <col min="3327" max="3327" width="40.5" style="1" customWidth="1"/>
    <col min="3328" max="3328" width="14.375" style="1" customWidth="1"/>
    <col min="3329" max="3329" width="55" style="1" customWidth="1"/>
    <col min="3330" max="3330" width="15.625" style="1" customWidth="1"/>
    <col min="3331" max="3331" width="24.375" style="1" customWidth="1"/>
    <col min="3332" max="3332" width="16.375" style="1" customWidth="1"/>
    <col min="3333" max="3582" width="9" style="1"/>
    <col min="3583" max="3583" width="40.5" style="1" customWidth="1"/>
    <col min="3584" max="3584" width="14.375" style="1" customWidth="1"/>
    <col min="3585" max="3585" width="55" style="1" customWidth="1"/>
    <col min="3586" max="3586" width="15.625" style="1" customWidth="1"/>
    <col min="3587" max="3587" width="24.375" style="1" customWidth="1"/>
    <col min="3588" max="3588" width="16.375" style="1" customWidth="1"/>
    <col min="3589" max="3838" width="9" style="1"/>
    <col min="3839" max="3839" width="40.5" style="1" customWidth="1"/>
    <col min="3840" max="3840" width="14.375" style="1" customWidth="1"/>
    <col min="3841" max="3841" width="55" style="1" customWidth="1"/>
    <col min="3842" max="3842" width="15.625" style="1" customWidth="1"/>
    <col min="3843" max="3843" width="24.375" style="1" customWidth="1"/>
    <col min="3844" max="3844" width="16.375" style="1" customWidth="1"/>
    <col min="3845" max="4094" width="9" style="1"/>
    <col min="4095" max="4095" width="40.5" style="1" customWidth="1"/>
    <col min="4096" max="4096" width="14.375" style="1" customWidth="1"/>
    <col min="4097" max="4097" width="55" style="1" customWidth="1"/>
    <col min="4098" max="4098" width="15.625" style="1" customWidth="1"/>
    <col min="4099" max="4099" width="24.375" style="1" customWidth="1"/>
    <col min="4100" max="4100" width="16.375" style="1" customWidth="1"/>
    <col min="4101" max="4350" width="9" style="1"/>
    <col min="4351" max="4351" width="40.5" style="1" customWidth="1"/>
    <col min="4352" max="4352" width="14.375" style="1" customWidth="1"/>
    <col min="4353" max="4353" width="55" style="1" customWidth="1"/>
    <col min="4354" max="4354" width="15.625" style="1" customWidth="1"/>
    <col min="4355" max="4355" width="24.375" style="1" customWidth="1"/>
    <col min="4356" max="4356" width="16.375" style="1" customWidth="1"/>
    <col min="4357" max="4606" width="9" style="1"/>
    <col min="4607" max="4607" width="40.5" style="1" customWidth="1"/>
    <col min="4608" max="4608" width="14.375" style="1" customWidth="1"/>
    <col min="4609" max="4609" width="55" style="1" customWidth="1"/>
    <col min="4610" max="4610" width="15.625" style="1" customWidth="1"/>
    <col min="4611" max="4611" width="24.375" style="1" customWidth="1"/>
    <col min="4612" max="4612" width="16.375" style="1" customWidth="1"/>
    <col min="4613" max="4862" width="9" style="1"/>
    <col min="4863" max="4863" width="40.5" style="1" customWidth="1"/>
    <col min="4864" max="4864" width="14.375" style="1" customWidth="1"/>
    <col min="4865" max="4865" width="55" style="1" customWidth="1"/>
    <col min="4866" max="4866" width="15.625" style="1" customWidth="1"/>
    <col min="4867" max="4867" width="24.375" style="1" customWidth="1"/>
    <col min="4868" max="4868" width="16.375" style="1" customWidth="1"/>
    <col min="4869" max="5118" width="9" style="1"/>
    <col min="5119" max="5119" width="40.5" style="1" customWidth="1"/>
    <col min="5120" max="5120" width="14.375" style="1" customWidth="1"/>
    <col min="5121" max="5121" width="55" style="1" customWidth="1"/>
    <col min="5122" max="5122" width="15.625" style="1" customWidth="1"/>
    <col min="5123" max="5123" width="24.375" style="1" customWidth="1"/>
    <col min="5124" max="5124" width="16.375" style="1" customWidth="1"/>
    <col min="5125" max="5374" width="9" style="1"/>
    <col min="5375" max="5375" width="40.5" style="1" customWidth="1"/>
    <col min="5376" max="5376" width="14.375" style="1" customWidth="1"/>
    <col min="5377" max="5377" width="55" style="1" customWidth="1"/>
    <col min="5378" max="5378" width="15.625" style="1" customWidth="1"/>
    <col min="5379" max="5379" width="24.375" style="1" customWidth="1"/>
    <col min="5380" max="5380" width="16.375" style="1" customWidth="1"/>
    <col min="5381" max="5630" width="9" style="1"/>
    <col min="5631" max="5631" width="40.5" style="1" customWidth="1"/>
    <col min="5632" max="5632" width="14.375" style="1" customWidth="1"/>
    <col min="5633" max="5633" width="55" style="1" customWidth="1"/>
    <col min="5634" max="5634" width="15.625" style="1" customWidth="1"/>
    <col min="5635" max="5635" width="24.375" style="1" customWidth="1"/>
    <col min="5636" max="5636" width="16.375" style="1" customWidth="1"/>
    <col min="5637" max="5886" width="9" style="1"/>
    <col min="5887" max="5887" width="40.5" style="1" customWidth="1"/>
    <col min="5888" max="5888" width="14.375" style="1" customWidth="1"/>
    <col min="5889" max="5889" width="55" style="1" customWidth="1"/>
    <col min="5890" max="5890" width="15.625" style="1" customWidth="1"/>
    <col min="5891" max="5891" width="24.375" style="1" customWidth="1"/>
    <col min="5892" max="5892" width="16.375" style="1" customWidth="1"/>
    <col min="5893" max="6142" width="9" style="1"/>
    <col min="6143" max="6143" width="40.5" style="1" customWidth="1"/>
    <col min="6144" max="6144" width="14.375" style="1" customWidth="1"/>
    <col min="6145" max="6145" width="55" style="1" customWidth="1"/>
    <col min="6146" max="6146" width="15.625" style="1" customWidth="1"/>
    <col min="6147" max="6147" width="24.375" style="1" customWidth="1"/>
    <col min="6148" max="6148" width="16.375" style="1" customWidth="1"/>
    <col min="6149" max="6398" width="9" style="1"/>
    <col min="6399" max="6399" width="40.5" style="1" customWidth="1"/>
    <col min="6400" max="6400" width="14.375" style="1" customWidth="1"/>
    <col min="6401" max="6401" width="55" style="1" customWidth="1"/>
    <col min="6402" max="6402" width="15.625" style="1" customWidth="1"/>
    <col min="6403" max="6403" width="24.375" style="1" customWidth="1"/>
    <col min="6404" max="6404" width="16.375" style="1" customWidth="1"/>
    <col min="6405" max="6654" width="9" style="1"/>
    <col min="6655" max="6655" width="40.5" style="1" customWidth="1"/>
    <col min="6656" max="6656" width="14.375" style="1" customWidth="1"/>
    <col min="6657" max="6657" width="55" style="1" customWidth="1"/>
    <col min="6658" max="6658" width="15.625" style="1" customWidth="1"/>
    <col min="6659" max="6659" width="24.375" style="1" customWidth="1"/>
    <col min="6660" max="6660" width="16.375" style="1" customWidth="1"/>
    <col min="6661" max="6910" width="9" style="1"/>
    <col min="6911" max="6911" width="40.5" style="1" customWidth="1"/>
    <col min="6912" max="6912" width="14.375" style="1" customWidth="1"/>
    <col min="6913" max="6913" width="55" style="1" customWidth="1"/>
    <col min="6914" max="6914" width="15.625" style="1" customWidth="1"/>
    <col min="6915" max="6915" width="24.375" style="1" customWidth="1"/>
    <col min="6916" max="6916" width="16.375" style="1" customWidth="1"/>
    <col min="6917" max="7166" width="9" style="1"/>
    <col min="7167" max="7167" width="40.5" style="1" customWidth="1"/>
    <col min="7168" max="7168" width="14.375" style="1" customWidth="1"/>
    <col min="7169" max="7169" width="55" style="1" customWidth="1"/>
    <col min="7170" max="7170" width="15.625" style="1" customWidth="1"/>
    <col min="7171" max="7171" width="24.375" style="1" customWidth="1"/>
    <col min="7172" max="7172" width="16.375" style="1" customWidth="1"/>
    <col min="7173" max="7422" width="9" style="1"/>
    <col min="7423" max="7423" width="40.5" style="1" customWidth="1"/>
    <col min="7424" max="7424" width="14.375" style="1" customWidth="1"/>
    <col min="7425" max="7425" width="55" style="1" customWidth="1"/>
    <col min="7426" max="7426" width="15.625" style="1" customWidth="1"/>
    <col min="7427" max="7427" width="24.375" style="1" customWidth="1"/>
    <col min="7428" max="7428" width="16.375" style="1" customWidth="1"/>
    <col min="7429" max="7678" width="9" style="1"/>
    <col min="7679" max="7679" width="40.5" style="1" customWidth="1"/>
    <col min="7680" max="7680" width="14.375" style="1" customWidth="1"/>
    <col min="7681" max="7681" width="55" style="1" customWidth="1"/>
    <col min="7682" max="7682" width="15.625" style="1" customWidth="1"/>
    <col min="7683" max="7683" width="24.375" style="1" customWidth="1"/>
    <col min="7684" max="7684" width="16.375" style="1" customWidth="1"/>
    <col min="7685" max="7934" width="9" style="1"/>
    <col min="7935" max="7935" width="40.5" style="1" customWidth="1"/>
    <col min="7936" max="7936" width="14.375" style="1" customWidth="1"/>
    <col min="7937" max="7937" width="55" style="1" customWidth="1"/>
    <col min="7938" max="7938" width="15.625" style="1" customWidth="1"/>
    <col min="7939" max="7939" width="24.375" style="1" customWidth="1"/>
    <col min="7940" max="7940" width="16.375" style="1" customWidth="1"/>
    <col min="7941" max="8190" width="9" style="1"/>
    <col min="8191" max="8191" width="40.5" style="1" customWidth="1"/>
    <col min="8192" max="8192" width="14.375" style="1" customWidth="1"/>
    <col min="8193" max="8193" width="55" style="1" customWidth="1"/>
    <col min="8194" max="8194" width="15.625" style="1" customWidth="1"/>
    <col min="8195" max="8195" width="24.375" style="1" customWidth="1"/>
    <col min="8196" max="8196" width="16.375" style="1" customWidth="1"/>
    <col min="8197" max="8446" width="9" style="1"/>
    <col min="8447" max="8447" width="40.5" style="1" customWidth="1"/>
    <col min="8448" max="8448" width="14.375" style="1" customWidth="1"/>
    <col min="8449" max="8449" width="55" style="1" customWidth="1"/>
    <col min="8450" max="8450" width="15.625" style="1" customWidth="1"/>
    <col min="8451" max="8451" width="24.375" style="1" customWidth="1"/>
    <col min="8452" max="8452" width="16.375" style="1" customWidth="1"/>
    <col min="8453" max="8702" width="9" style="1"/>
    <col min="8703" max="8703" width="40.5" style="1" customWidth="1"/>
    <col min="8704" max="8704" width="14.375" style="1" customWidth="1"/>
    <col min="8705" max="8705" width="55" style="1" customWidth="1"/>
    <col min="8706" max="8706" width="15.625" style="1" customWidth="1"/>
    <col min="8707" max="8707" width="24.375" style="1" customWidth="1"/>
    <col min="8708" max="8708" width="16.375" style="1" customWidth="1"/>
    <col min="8709" max="8958" width="9" style="1"/>
    <col min="8959" max="8959" width="40.5" style="1" customWidth="1"/>
    <col min="8960" max="8960" width="14.375" style="1" customWidth="1"/>
    <col min="8961" max="8961" width="55" style="1" customWidth="1"/>
    <col min="8962" max="8962" width="15.625" style="1" customWidth="1"/>
    <col min="8963" max="8963" width="24.375" style="1" customWidth="1"/>
    <col min="8964" max="8964" width="16.375" style="1" customWidth="1"/>
    <col min="8965" max="9214" width="9" style="1"/>
    <col min="9215" max="9215" width="40.5" style="1" customWidth="1"/>
    <col min="9216" max="9216" width="14.375" style="1" customWidth="1"/>
    <col min="9217" max="9217" width="55" style="1" customWidth="1"/>
    <col min="9218" max="9218" width="15.625" style="1" customWidth="1"/>
    <col min="9219" max="9219" width="24.375" style="1" customWidth="1"/>
    <col min="9220" max="9220" width="16.375" style="1" customWidth="1"/>
    <col min="9221" max="9470" width="9" style="1"/>
    <col min="9471" max="9471" width="40.5" style="1" customWidth="1"/>
    <col min="9472" max="9472" width="14.375" style="1" customWidth="1"/>
    <col min="9473" max="9473" width="55" style="1" customWidth="1"/>
    <col min="9474" max="9474" width="15.625" style="1" customWidth="1"/>
    <col min="9475" max="9475" width="24.375" style="1" customWidth="1"/>
    <col min="9476" max="9476" width="16.375" style="1" customWidth="1"/>
    <col min="9477" max="9726" width="9" style="1"/>
    <col min="9727" max="9727" width="40.5" style="1" customWidth="1"/>
    <col min="9728" max="9728" width="14.375" style="1" customWidth="1"/>
    <col min="9729" max="9729" width="55" style="1" customWidth="1"/>
    <col min="9730" max="9730" width="15.625" style="1" customWidth="1"/>
    <col min="9731" max="9731" width="24.375" style="1" customWidth="1"/>
    <col min="9732" max="9732" width="16.375" style="1" customWidth="1"/>
    <col min="9733" max="9982" width="9" style="1"/>
    <col min="9983" max="9983" width="40.5" style="1" customWidth="1"/>
    <col min="9984" max="9984" width="14.375" style="1" customWidth="1"/>
    <col min="9985" max="9985" width="55" style="1" customWidth="1"/>
    <col min="9986" max="9986" width="15.625" style="1" customWidth="1"/>
    <col min="9987" max="9987" width="24.375" style="1" customWidth="1"/>
    <col min="9988" max="9988" width="16.375" style="1" customWidth="1"/>
    <col min="9989" max="10238" width="9" style="1"/>
    <col min="10239" max="10239" width="40.5" style="1" customWidth="1"/>
    <col min="10240" max="10240" width="14.375" style="1" customWidth="1"/>
    <col min="10241" max="10241" width="55" style="1" customWidth="1"/>
    <col min="10242" max="10242" width="15.625" style="1" customWidth="1"/>
    <col min="10243" max="10243" width="24.375" style="1" customWidth="1"/>
    <col min="10244" max="10244" width="16.375" style="1" customWidth="1"/>
    <col min="10245" max="10494" width="9" style="1"/>
    <col min="10495" max="10495" width="40.5" style="1" customWidth="1"/>
    <col min="10496" max="10496" width="14.375" style="1" customWidth="1"/>
    <col min="10497" max="10497" width="55" style="1" customWidth="1"/>
    <col min="10498" max="10498" width="15.625" style="1" customWidth="1"/>
    <col min="10499" max="10499" width="24.375" style="1" customWidth="1"/>
    <col min="10500" max="10500" width="16.375" style="1" customWidth="1"/>
    <col min="10501" max="10750" width="9" style="1"/>
    <col min="10751" max="10751" width="40.5" style="1" customWidth="1"/>
    <col min="10752" max="10752" width="14.375" style="1" customWidth="1"/>
    <col min="10753" max="10753" width="55" style="1" customWidth="1"/>
    <col min="10754" max="10754" width="15.625" style="1" customWidth="1"/>
    <col min="10755" max="10755" width="24.375" style="1" customWidth="1"/>
    <col min="10756" max="10756" width="16.375" style="1" customWidth="1"/>
    <col min="10757" max="11006" width="9" style="1"/>
    <col min="11007" max="11007" width="40.5" style="1" customWidth="1"/>
    <col min="11008" max="11008" width="14.375" style="1" customWidth="1"/>
    <col min="11009" max="11009" width="55" style="1" customWidth="1"/>
    <col min="11010" max="11010" width="15.625" style="1" customWidth="1"/>
    <col min="11011" max="11011" width="24.375" style="1" customWidth="1"/>
    <col min="11012" max="11012" width="16.375" style="1" customWidth="1"/>
    <col min="11013" max="11262" width="9" style="1"/>
    <col min="11263" max="11263" width="40.5" style="1" customWidth="1"/>
    <col min="11264" max="11264" width="14.375" style="1" customWidth="1"/>
    <col min="11265" max="11265" width="55" style="1" customWidth="1"/>
    <col min="11266" max="11266" width="15.625" style="1" customWidth="1"/>
    <col min="11267" max="11267" width="24.375" style="1" customWidth="1"/>
    <col min="11268" max="11268" width="16.375" style="1" customWidth="1"/>
    <col min="11269" max="11518" width="9" style="1"/>
    <col min="11519" max="11519" width="40.5" style="1" customWidth="1"/>
    <col min="11520" max="11520" width="14.375" style="1" customWidth="1"/>
    <col min="11521" max="11521" width="55" style="1" customWidth="1"/>
    <col min="11522" max="11522" width="15.625" style="1" customWidth="1"/>
    <col min="11523" max="11523" width="24.375" style="1" customWidth="1"/>
    <col min="11524" max="11524" width="16.375" style="1" customWidth="1"/>
    <col min="11525" max="11774" width="9" style="1"/>
    <col min="11775" max="11775" width="40.5" style="1" customWidth="1"/>
    <col min="11776" max="11776" width="14.375" style="1" customWidth="1"/>
    <col min="11777" max="11777" width="55" style="1" customWidth="1"/>
    <col min="11778" max="11778" width="15.625" style="1" customWidth="1"/>
    <col min="11779" max="11779" width="24.375" style="1" customWidth="1"/>
    <col min="11780" max="11780" width="16.375" style="1" customWidth="1"/>
    <col min="11781" max="12030" width="9" style="1"/>
    <col min="12031" max="12031" width="40.5" style="1" customWidth="1"/>
    <col min="12032" max="12032" width="14.375" style="1" customWidth="1"/>
    <col min="12033" max="12033" width="55" style="1" customWidth="1"/>
    <col min="12034" max="12034" width="15.625" style="1" customWidth="1"/>
    <col min="12035" max="12035" width="24.375" style="1" customWidth="1"/>
    <col min="12036" max="12036" width="16.375" style="1" customWidth="1"/>
    <col min="12037" max="12286" width="9" style="1"/>
    <col min="12287" max="12287" width="40.5" style="1" customWidth="1"/>
    <col min="12288" max="12288" width="14.375" style="1" customWidth="1"/>
    <col min="12289" max="12289" width="55" style="1" customWidth="1"/>
    <col min="12290" max="12290" width="15.625" style="1" customWidth="1"/>
    <col min="12291" max="12291" width="24.375" style="1" customWidth="1"/>
    <col min="12292" max="12292" width="16.375" style="1" customWidth="1"/>
    <col min="12293" max="12542" width="9" style="1"/>
    <col min="12543" max="12543" width="40.5" style="1" customWidth="1"/>
    <col min="12544" max="12544" width="14.375" style="1" customWidth="1"/>
    <col min="12545" max="12545" width="55" style="1" customWidth="1"/>
    <col min="12546" max="12546" width="15.625" style="1" customWidth="1"/>
    <col min="12547" max="12547" width="24.375" style="1" customWidth="1"/>
    <col min="12548" max="12548" width="16.375" style="1" customWidth="1"/>
    <col min="12549" max="12798" width="9" style="1"/>
    <col min="12799" max="12799" width="40.5" style="1" customWidth="1"/>
    <col min="12800" max="12800" width="14.375" style="1" customWidth="1"/>
    <col min="12801" max="12801" width="55" style="1" customWidth="1"/>
    <col min="12802" max="12802" width="15.625" style="1" customWidth="1"/>
    <col min="12803" max="12803" width="24.375" style="1" customWidth="1"/>
    <col min="12804" max="12804" width="16.375" style="1" customWidth="1"/>
    <col min="12805" max="13054" width="9" style="1"/>
    <col min="13055" max="13055" width="40.5" style="1" customWidth="1"/>
    <col min="13056" max="13056" width="14.375" style="1" customWidth="1"/>
    <col min="13057" max="13057" width="55" style="1" customWidth="1"/>
    <col min="13058" max="13058" width="15.625" style="1" customWidth="1"/>
    <col min="13059" max="13059" width="24.375" style="1" customWidth="1"/>
    <col min="13060" max="13060" width="16.375" style="1" customWidth="1"/>
    <col min="13061" max="13310" width="9" style="1"/>
    <col min="13311" max="13311" width="40.5" style="1" customWidth="1"/>
    <col min="13312" max="13312" width="14.375" style="1" customWidth="1"/>
    <col min="13313" max="13313" width="55" style="1" customWidth="1"/>
    <col min="13314" max="13314" width="15.625" style="1" customWidth="1"/>
    <col min="13315" max="13315" width="24.375" style="1" customWidth="1"/>
    <col min="13316" max="13316" width="16.375" style="1" customWidth="1"/>
    <col min="13317" max="13566" width="9" style="1"/>
    <col min="13567" max="13567" width="40.5" style="1" customWidth="1"/>
    <col min="13568" max="13568" width="14.375" style="1" customWidth="1"/>
    <col min="13569" max="13569" width="55" style="1" customWidth="1"/>
    <col min="13570" max="13570" width="15.625" style="1" customWidth="1"/>
    <col min="13571" max="13571" width="24.375" style="1" customWidth="1"/>
    <col min="13572" max="13572" width="16.375" style="1" customWidth="1"/>
    <col min="13573" max="13822" width="9" style="1"/>
    <col min="13823" max="13823" width="40.5" style="1" customWidth="1"/>
    <col min="13824" max="13824" width="14.375" style="1" customWidth="1"/>
    <col min="13825" max="13825" width="55" style="1" customWidth="1"/>
    <col min="13826" max="13826" width="15.625" style="1" customWidth="1"/>
    <col min="13827" max="13827" width="24.375" style="1" customWidth="1"/>
    <col min="13828" max="13828" width="16.375" style="1" customWidth="1"/>
    <col min="13829" max="14078" width="9" style="1"/>
    <col min="14079" max="14079" width="40.5" style="1" customWidth="1"/>
    <col min="14080" max="14080" width="14.375" style="1" customWidth="1"/>
    <col min="14081" max="14081" width="55" style="1" customWidth="1"/>
    <col min="14082" max="14082" width="15.625" style="1" customWidth="1"/>
    <col min="14083" max="14083" width="24.375" style="1" customWidth="1"/>
    <col min="14084" max="14084" width="16.375" style="1" customWidth="1"/>
    <col min="14085" max="14334" width="9" style="1"/>
    <col min="14335" max="14335" width="40.5" style="1" customWidth="1"/>
    <col min="14336" max="14336" width="14.375" style="1" customWidth="1"/>
    <col min="14337" max="14337" width="55" style="1" customWidth="1"/>
    <col min="14338" max="14338" width="15.625" style="1" customWidth="1"/>
    <col min="14339" max="14339" width="24.375" style="1" customWidth="1"/>
    <col min="14340" max="14340" width="16.375" style="1" customWidth="1"/>
    <col min="14341" max="14590" width="9" style="1"/>
    <col min="14591" max="14591" width="40.5" style="1" customWidth="1"/>
    <col min="14592" max="14592" width="14.375" style="1" customWidth="1"/>
    <col min="14593" max="14593" width="55" style="1" customWidth="1"/>
    <col min="14594" max="14594" width="15.625" style="1" customWidth="1"/>
    <col min="14595" max="14595" width="24.375" style="1" customWidth="1"/>
    <col min="14596" max="14596" width="16.375" style="1" customWidth="1"/>
    <col min="14597" max="14846" width="9" style="1"/>
    <col min="14847" max="14847" width="40.5" style="1" customWidth="1"/>
    <col min="14848" max="14848" width="14.375" style="1" customWidth="1"/>
    <col min="14849" max="14849" width="55" style="1" customWidth="1"/>
    <col min="14850" max="14850" width="15.625" style="1" customWidth="1"/>
    <col min="14851" max="14851" width="24.375" style="1" customWidth="1"/>
    <col min="14852" max="14852" width="16.375" style="1" customWidth="1"/>
    <col min="14853" max="15102" width="9" style="1"/>
    <col min="15103" max="15103" width="40.5" style="1" customWidth="1"/>
    <col min="15104" max="15104" width="14.375" style="1" customWidth="1"/>
    <col min="15105" max="15105" width="55" style="1" customWidth="1"/>
    <col min="15106" max="15106" width="15.625" style="1" customWidth="1"/>
    <col min="15107" max="15107" width="24.375" style="1" customWidth="1"/>
    <col min="15108" max="15108" width="16.375" style="1" customWidth="1"/>
    <col min="15109" max="15358" width="9" style="1"/>
    <col min="15359" max="15359" width="40.5" style="1" customWidth="1"/>
    <col min="15360" max="15360" width="14.375" style="1" customWidth="1"/>
    <col min="15361" max="15361" width="55" style="1" customWidth="1"/>
    <col min="15362" max="15362" width="15.625" style="1" customWidth="1"/>
    <col min="15363" max="15363" width="24.375" style="1" customWidth="1"/>
    <col min="15364" max="15364" width="16.375" style="1" customWidth="1"/>
    <col min="15365" max="15614" width="9" style="1"/>
    <col min="15615" max="15615" width="40.5" style="1" customWidth="1"/>
    <col min="15616" max="15616" width="14.375" style="1" customWidth="1"/>
    <col min="15617" max="15617" width="55" style="1" customWidth="1"/>
    <col min="15618" max="15618" width="15.625" style="1" customWidth="1"/>
    <col min="15619" max="15619" width="24.375" style="1" customWidth="1"/>
    <col min="15620" max="15620" width="16.375" style="1" customWidth="1"/>
    <col min="15621" max="15870" width="9" style="1"/>
    <col min="15871" max="15871" width="40.5" style="1" customWidth="1"/>
    <col min="15872" max="15872" width="14.375" style="1" customWidth="1"/>
    <col min="15873" max="15873" width="55" style="1" customWidth="1"/>
    <col min="15874" max="15874" width="15.625" style="1" customWidth="1"/>
    <col min="15875" max="15875" width="24.375" style="1" customWidth="1"/>
    <col min="15876" max="15876" width="16.375" style="1" customWidth="1"/>
    <col min="15877" max="16126" width="9" style="1"/>
    <col min="16127" max="16127" width="40.5" style="1" customWidth="1"/>
    <col min="16128" max="16128" width="14.375" style="1" customWidth="1"/>
    <col min="16129" max="16129" width="55" style="1" customWidth="1"/>
    <col min="16130" max="16130" width="15.625" style="1" customWidth="1"/>
    <col min="16131" max="16131" width="24.375" style="1" customWidth="1"/>
    <col min="16132" max="16132" width="16.375" style="1" customWidth="1"/>
    <col min="16133" max="16384" width="9" style="1"/>
  </cols>
  <sheetData>
    <row r="1" spans="1:4" ht="18" customHeight="1">
      <c r="A1" s="3" t="s">
        <v>711</v>
      </c>
    </row>
    <row r="2" spans="1:4" ht="30" customHeight="1">
      <c r="A2" s="170" t="s">
        <v>826</v>
      </c>
      <c r="B2" s="173"/>
      <c r="C2" s="171"/>
      <c r="D2" s="173"/>
    </row>
    <row r="3" spans="1:4" ht="14.25" customHeight="1">
      <c r="A3" s="3"/>
      <c r="D3" s="4" t="s">
        <v>7</v>
      </c>
    </row>
    <row r="4" spans="1:4" ht="30" customHeight="1">
      <c r="A4" s="174" t="s">
        <v>708</v>
      </c>
      <c r="B4" s="175"/>
      <c r="C4" s="174" t="s">
        <v>709</v>
      </c>
      <c r="D4" s="175"/>
    </row>
    <row r="5" spans="1:4" ht="15.75" customHeight="1">
      <c r="A5" s="5" t="s">
        <v>710</v>
      </c>
      <c r="B5" s="6" t="s">
        <v>10</v>
      </c>
      <c r="C5" s="5" t="s">
        <v>710</v>
      </c>
      <c r="D5" s="6" t="s">
        <v>10</v>
      </c>
    </row>
    <row r="6" spans="1:4" ht="15.75" customHeight="1">
      <c r="A6" s="7" t="s">
        <v>712</v>
      </c>
      <c r="B6" s="8">
        <v>3000</v>
      </c>
      <c r="C6" s="7" t="s">
        <v>713</v>
      </c>
      <c r="D6" s="8">
        <v>3000</v>
      </c>
    </row>
    <row r="7" spans="1:4" ht="15.75" customHeight="1">
      <c r="A7" s="144" t="s">
        <v>1302</v>
      </c>
      <c r="B7" s="145"/>
      <c r="C7" s="144" t="s">
        <v>1303</v>
      </c>
      <c r="D7" s="145"/>
    </row>
    <row r="8" spans="1:4" ht="15.75" customHeight="1">
      <c r="A8" s="144" t="s">
        <v>1269</v>
      </c>
      <c r="B8" s="145">
        <v>3000</v>
      </c>
      <c r="C8" s="144" t="s">
        <v>1270</v>
      </c>
      <c r="D8" s="145">
        <v>3000</v>
      </c>
    </row>
    <row r="9" spans="1:4" ht="15.75" customHeight="1">
      <c r="A9" s="144" t="s">
        <v>1304</v>
      </c>
      <c r="B9" s="145"/>
      <c r="C9" s="144" t="s">
        <v>1272</v>
      </c>
      <c r="D9" s="145"/>
    </row>
    <row r="10" spans="1:4" ht="15.75" customHeight="1">
      <c r="A10" s="144" t="s">
        <v>1305</v>
      </c>
      <c r="B10" s="145"/>
      <c r="C10" s="144" t="s">
        <v>1306</v>
      </c>
      <c r="D10" s="145"/>
    </row>
    <row r="11" spans="1:4" ht="15.75" customHeight="1">
      <c r="A11" s="144" t="s">
        <v>1307</v>
      </c>
      <c r="B11" s="145"/>
      <c r="C11" s="144"/>
      <c r="D11" s="145"/>
    </row>
    <row r="12" spans="1:4" ht="15.75" customHeight="1">
      <c r="A12" s="144"/>
      <c r="B12" s="145"/>
      <c r="C12" s="144"/>
      <c r="D12" s="145"/>
    </row>
    <row r="13" spans="1:4" ht="15.75" customHeight="1">
      <c r="A13" s="144"/>
      <c r="B13" s="145"/>
      <c r="C13" s="144"/>
      <c r="D13" s="145"/>
    </row>
    <row r="14" spans="1:4" ht="15.75" customHeight="1">
      <c r="A14" s="7"/>
      <c r="B14" s="8"/>
      <c r="C14" s="7"/>
      <c r="D14" s="8"/>
    </row>
    <row r="15" spans="1:4" ht="15.75" customHeight="1">
      <c r="A15" s="7"/>
      <c r="B15" s="8"/>
      <c r="C15" s="7"/>
      <c r="D15" s="8"/>
    </row>
    <row r="16" spans="1:4" ht="15.75" customHeight="1">
      <c r="A16" s="7"/>
      <c r="B16" s="8"/>
      <c r="C16" s="7"/>
      <c r="D16" s="8"/>
    </row>
    <row r="17" spans="1:4" ht="15.75" customHeight="1">
      <c r="A17" s="7"/>
      <c r="B17" s="8"/>
      <c r="C17" s="7"/>
      <c r="D17" s="8"/>
    </row>
    <row r="18" spans="1:4" ht="15.75" customHeight="1">
      <c r="A18" s="7"/>
      <c r="B18" s="8"/>
      <c r="C18" s="7"/>
      <c r="D18" s="8"/>
    </row>
    <row r="19" spans="1:4" ht="15.75" customHeight="1">
      <c r="A19" s="9"/>
      <c r="B19" s="10"/>
      <c r="C19" s="9"/>
      <c r="D19" s="10"/>
    </row>
    <row r="20" spans="1:4" ht="15.75" customHeight="1">
      <c r="A20" s="9"/>
      <c r="B20" s="10"/>
      <c r="C20" s="9"/>
      <c r="D20" s="10"/>
    </row>
    <row r="21" spans="1:4" ht="20.100000000000001" customHeight="1">
      <c r="A21" s="198"/>
      <c r="B21" s="199"/>
      <c r="C21" s="199"/>
      <c r="D21" s="199"/>
    </row>
    <row r="22" spans="1:4" ht="20.100000000000001" customHeight="1"/>
    <row r="23" spans="1:4" ht="20.100000000000001" customHeight="1"/>
    <row r="24" spans="1:4" ht="20.100000000000001" customHeight="1"/>
    <row r="25" spans="1:4" ht="20.100000000000001" customHeight="1"/>
    <row r="26" spans="1:4" ht="20.100000000000001" customHeight="1"/>
    <row r="27" spans="1:4" ht="20.100000000000001" customHeight="1"/>
    <row r="28" spans="1:4" ht="20.100000000000001" customHeight="1"/>
    <row r="29" spans="1:4" ht="20.100000000000001" customHeight="1"/>
    <row r="30" spans="1:4" ht="20.100000000000001" customHeight="1"/>
    <row r="31" spans="1:4" ht="20.100000000000001" customHeight="1"/>
    <row r="32" spans="1:4" ht="20.100000000000001" customHeight="1"/>
    <row r="33" ht="20.100000000000001" customHeight="1"/>
    <row r="34" ht="15.75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</sheetData>
  <mergeCells count="4">
    <mergeCell ref="A2:D2"/>
    <mergeCell ref="A4:B4"/>
    <mergeCell ref="C4:D4"/>
    <mergeCell ref="A21:D21"/>
  </mergeCells>
  <phoneticPr fontId="27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34"/>
  <sheetViews>
    <sheetView topLeftCell="A10" workbookViewId="0">
      <selection activeCell="C14" sqref="C14:C26"/>
    </sheetView>
  </sheetViews>
  <sheetFormatPr defaultColWidth="9" defaultRowHeight="22.5" customHeight="1"/>
  <cols>
    <col min="1" max="1" width="36" style="97" customWidth="1"/>
    <col min="2" max="3" width="15.25" style="96" customWidth="1"/>
    <col min="4" max="4" width="15.25" style="98" customWidth="1"/>
    <col min="5" max="242" width="9" style="97"/>
    <col min="243" max="16384" width="9" style="99"/>
  </cols>
  <sheetData>
    <row r="1" spans="1:242" ht="22.5" customHeight="1">
      <c r="A1" s="3" t="s">
        <v>38</v>
      </c>
    </row>
    <row r="2" spans="1:242" ht="37.5" customHeight="1">
      <c r="A2" s="172" t="s">
        <v>816</v>
      </c>
      <c r="B2" s="172"/>
      <c r="C2" s="172"/>
      <c r="D2" s="172"/>
    </row>
    <row r="3" spans="1:242" ht="21" customHeight="1">
      <c r="A3" s="100"/>
      <c r="B3" s="101"/>
      <c r="C3" s="101"/>
      <c r="D3" s="102" t="s">
        <v>7</v>
      </c>
    </row>
    <row r="4" spans="1:242" ht="33" customHeight="1">
      <c r="A4" s="103" t="s">
        <v>39</v>
      </c>
      <c r="B4" s="104" t="s">
        <v>833</v>
      </c>
      <c r="C4" s="104" t="s">
        <v>834</v>
      </c>
      <c r="D4" s="105" t="s">
        <v>40</v>
      </c>
    </row>
    <row r="5" spans="1:242" s="1" customFormat="1" ht="30.75" customHeight="1">
      <c r="A5" s="106" t="s">
        <v>41</v>
      </c>
      <c r="B5" s="107">
        <f>SUM(B6:B26)</f>
        <v>185749</v>
      </c>
      <c r="C5" s="107">
        <f>SUM(C6:C26)</f>
        <v>189861</v>
      </c>
      <c r="D5" s="108">
        <f>C5/B5*100-100</f>
        <v>2.2137400470527524</v>
      </c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/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5"/>
      <c r="DD5" s="95"/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  <c r="DS5" s="95"/>
      <c r="DT5" s="95"/>
      <c r="DU5" s="95"/>
      <c r="DV5" s="95"/>
      <c r="DW5" s="95"/>
      <c r="DX5" s="95"/>
      <c r="DY5" s="95"/>
      <c r="DZ5" s="95"/>
      <c r="EA5" s="95"/>
      <c r="EB5" s="95"/>
      <c r="EC5" s="95"/>
      <c r="ED5" s="95"/>
      <c r="EE5" s="95"/>
      <c r="EF5" s="95"/>
      <c r="EG5" s="95"/>
      <c r="EH5" s="95"/>
      <c r="EI5" s="95"/>
      <c r="EJ5" s="95"/>
      <c r="EK5" s="95"/>
      <c r="EL5" s="95"/>
      <c r="EM5" s="95"/>
      <c r="EN5" s="95"/>
      <c r="EO5" s="95"/>
      <c r="EP5" s="95"/>
      <c r="EQ5" s="95"/>
      <c r="ER5" s="95"/>
      <c r="ES5" s="95"/>
      <c r="ET5" s="95"/>
      <c r="EU5" s="95"/>
      <c r="EV5" s="95"/>
      <c r="EW5" s="95"/>
      <c r="EX5" s="95"/>
      <c r="EY5" s="95"/>
      <c r="EZ5" s="95"/>
      <c r="FA5" s="95"/>
      <c r="FB5" s="95"/>
      <c r="FC5" s="95"/>
      <c r="FD5" s="95"/>
      <c r="FE5" s="95"/>
      <c r="FF5" s="95"/>
      <c r="FG5" s="95"/>
      <c r="FH5" s="95"/>
      <c r="FI5" s="95"/>
      <c r="FJ5" s="95"/>
      <c r="FK5" s="95"/>
      <c r="FL5" s="95"/>
      <c r="FM5" s="95"/>
      <c r="FN5" s="95"/>
      <c r="FO5" s="95"/>
      <c r="FP5" s="95"/>
      <c r="FQ5" s="95"/>
      <c r="FR5" s="95"/>
      <c r="FS5" s="95"/>
      <c r="FT5" s="95"/>
      <c r="FU5" s="95"/>
      <c r="FV5" s="95"/>
      <c r="FW5" s="95"/>
      <c r="FX5" s="95"/>
      <c r="FY5" s="95"/>
      <c r="FZ5" s="95"/>
      <c r="GA5" s="95"/>
      <c r="GB5" s="95"/>
      <c r="GC5" s="95"/>
      <c r="GD5" s="95"/>
      <c r="GE5" s="95"/>
      <c r="GF5" s="95"/>
      <c r="GG5" s="95"/>
      <c r="GH5" s="95"/>
      <c r="GI5" s="95"/>
      <c r="GJ5" s="95"/>
      <c r="GK5" s="95"/>
      <c r="GL5" s="95"/>
      <c r="GM5" s="95"/>
      <c r="GN5" s="95"/>
      <c r="GO5" s="95"/>
      <c r="GP5" s="95"/>
      <c r="GQ5" s="95"/>
      <c r="GR5" s="95"/>
      <c r="GS5" s="95"/>
      <c r="GT5" s="95"/>
      <c r="GU5" s="95"/>
      <c r="GV5" s="95"/>
      <c r="GW5" s="95"/>
      <c r="GX5" s="95"/>
      <c r="GY5" s="95"/>
      <c r="GZ5" s="95"/>
      <c r="HA5" s="95"/>
      <c r="HB5" s="95"/>
      <c r="HC5" s="95"/>
      <c r="HD5" s="95"/>
      <c r="HE5" s="95"/>
      <c r="HF5" s="95"/>
      <c r="HG5" s="95"/>
      <c r="HH5" s="95"/>
      <c r="HI5" s="95"/>
      <c r="HJ5" s="95"/>
      <c r="HK5" s="95"/>
      <c r="HL5" s="95"/>
      <c r="HM5" s="95"/>
      <c r="HN5" s="95"/>
      <c r="HO5" s="95"/>
      <c r="HP5" s="95"/>
      <c r="HQ5" s="95"/>
      <c r="HR5" s="95"/>
      <c r="HS5" s="95"/>
      <c r="HT5" s="95"/>
      <c r="HU5" s="95"/>
      <c r="HV5" s="95"/>
      <c r="HW5" s="95"/>
      <c r="HX5" s="95"/>
      <c r="HY5" s="95"/>
      <c r="HZ5" s="95"/>
      <c r="IA5" s="95"/>
      <c r="IB5" s="95"/>
      <c r="IC5" s="95"/>
      <c r="ID5" s="95"/>
      <c r="IE5" s="95"/>
      <c r="IF5" s="95"/>
      <c r="IG5" s="95"/>
      <c r="IH5" s="95"/>
    </row>
    <row r="6" spans="1:242" s="95" customFormat="1" ht="30.75" customHeight="1">
      <c r="A6" s="106" t="s">
        <v>42</v>
      </c>
      <c r="B6" s="107">
        <v>16624</v>
      </c>
      <c r="C6" s="107">
        <v>16704</v>
      </c>
      <c r="D6" s="108">
        <f t="shared" ref="D6:D26" si="0">C6/B6*100-100</f>
        <v>0.48123195380173911</v>
      </c>
    </row>
    <row r="7" spans="1:242" s="95" customFormat="1" ht="30.75" customHeight="1">
      <c r="A7" s="106" t="s">
        <v>43</v>
      </c>
      <c r="B7" s="107">
        <v>42</v>
      </c>
      <c r="C7" s="107">
        <v>130</v>
      </c>
      <c r="D7" s="108">
        <f t="shared" si="0"/>
        <v>209.52380952380952</v>
      </c>
    </row>
    <row r="8" spans="1:242" s="95" customFormat="1" ht="30.75" customHeight="1">
      <c r="A8" s="106" t="s">
        <v>44</v>
      </c>
      <c r="B8" s="107">
        <v>10945</v>
      </c>
      <c r="C8" s="107">
        <v>11720</v>
      </c>
      <c r="D8" s="108">
        <f t="shared" si="0"/>
        <v>7.0808588396528194</v>
      </c>
    </row>
    <row r="9" spans="1:242" s="95" customFormat="1" ht="30.75" customHeight="1">
      <c r="A9" s="106" t="s">
        <v>45</v>
      </c>
      <c r="B9" s="107">
        <v>48822</v>
      </c>
      <c r="C9" s="107">
        <v>61772</v>
      </c>
      <c r="D9" s="108">
        <f t="shared" si="0"/>
        <v>26.524927286878878</v>
      </c>
    </row>
    <row r="10" spans="1:242" s="95" customFormat="1" ht="30.75" customHeight="1">
      <c r="A10" s="106" t="s">
        <v>46</v>
      </c>
      <c r="B10" s="107">
        <v>1541</v>
      </c>
      <c r="C10" s="107">
        <v>1561</v>
      </c>
      <c r="D10" s="108">
        <f t="shared" si="0"/>
        <v>1.2978585334198556</v>
      </c>
    </row>
    <row r="11" spans="1:242" s="95" customFormat="1" ht="30.75" customHeight="1">
      <c r="A11" s="106" t="s">
        <v>47</v>
      </c>
      <c r="B11" s="107">
        <v>1621</v>
      </c>
      <c r="C11" s="107">
        <v>1877</v>
      </c>
      <c r="D11" s="108">
        <f t="shared" si="0"/>
        <v>15.792720542874775</v>
      </c>
    </row>
    <row r="12" spans="1:242" s="95" customFormat="1" ht="30.75" customHeight="1">
      <c r="A12" s="106" t="s">
        <v>48</v>
      </c>
      <c r="B12" s="107">
        <v>32746</v>
      </c>
      <c r="C12" s="107">
        <v>42337</v>
      </c>
      <c r="D12" s="108">
        <f t="shared" si="0"/>
        <v>29.289073474622853</v>
      </c>
    </row>
    <row r="13" spans="1:242" s="95" customFormat="1" ht="30.75" customHeight="1">
      <c r="A13" s="106" t="s">
        <v>49</v>
      </c>
      <c r="B13" s="107">
        <v>26726</v>
      </c>
      <c r="C13" s="107">
        <v>13473</v>
      </c>
      <c r="D13" s="108">
        <f t="shared" si="0"/>
        <v>-49.588415774900838</v>
      </c>
    </row>
    <row r="14" spans="1:242" s="95" customFormat="1" ht="30.75" customHeight="1">
      <c r="A14" s="106" t="s">
        <v>50</v>
      </c>
      <c r="B14" s="107">
        <v>1223</v>
      </c>
      <c r="C14" s="107">
        <v>1639</v>
      </c>
      <c r="D14" s="108">
        <f t="shared" si="0"/>
        <v>34.014717906786586</v>
      </c>
    </row>
    <row r="15" spans="1:242" s="95" customFormat="1" ht="30.75" customHeight="1">
      <c r="A15" s="106" t="s">
        <v>51</v>
      </c>
      <c r="B15" s="107">
        <v>5583</v>
      </c>
      <c r="C15" s="107">
        <v>5575</v>
      </c>
      <c r="D15" s="108">
        <f t="shared" si="0"/>
        <v>-0.14329213684398212</v>
      </c>
    </row>
    <row r="16" spans="1:242" s="95" customFormat="1" ht="30.75" customHeight="1">
      <c r="A16" s="106" t="s">
        <v>52</v>
      </c>
      <c r="B16" s="107">
        <v>22162</v>
      </c>
      <c r="C16" s="107">
        <v>13147</v>
      </c>
      <c r="D16" s="108">
        <f t="shared" si="0"/>
        <v>-40.677736666365846</v>
      </c>
    </row>
    <row r="17" spans="1:242" s="95" customFormat="1" ht="30.75" customHeight="1">
      <c r="A17" s="106" t="s">
        <v>53</v>
      </c>
      <c r="B17" s="107">
        <v>2088</v>
      </c>
      <c r="C17" s="107">
        <v>1469</v>
      </c>
      <c r="D17" s="108">
        <f t="shared" si="0"/>
        <v>-29.645593869731798</v>
      </c>
    </row>
    <row r="18" spans="1:242" s="95" customFormat="1" ht="30.75" customHeight="1">
      <c r="A18" s="106" t="s">
        <v>54</v>
      </c>
      <c r="B18" s="107">
        <v>675</v>
      </c>
      <c r="C18" s="107">
        <v>661</v>
      </c>
      <c r="D18" s="108">
        <f t="shared" si="0"/>
        <v>-2.0740740740740762</v>
      </c>
    </row>
    <row r="19" spans="1:242" s="95" customFormat="1" ht="30.75" customHeight="1">
      <c r="A19" s="106" t="s">
        <v>55</v>
      </c>
      <c r="B19" s="107">
        <v>268</v>
      </c>
      <c r="C19" s="107">
        <v>108</v>
      </c>
      <c r="D19" s="108">
        <f t="shared" si="0"/>
        <v>-59.701492537313435</v>
      </c>
    </row>
    <row r="20" spans="1:242" s="95" customFormat="1" ht="30.75" customHeight="1">
      <c r="A20" s="106" t="s">
        <v>56</v>
      </c>
      <c r="B20" s="107">
        <v>1081</v>
      </c>
      <c r="C20" s="107">
        <v>1619</v>
      </c>
      <c r="D20" s="108">
        <f t="shared" si="0"/>
        <v>49.768732654949133</v>
      </c>
    </row>
    <row r="21" spans="1:242" s="95" customFormat="1" ht="30.75" customHeight="1">
      <c r="A21" s="106" t="s">
        <v>57</v>
      </c>
      <c r="B21" s="107">
        <v>3953</v>
      </c>
      <c r="C21" s="107">
        <v>6303</v>
      </c>
      <c r="D21" s="108">
        <f t="shared" si="0"/>
        <v>59.448520111307857</v>
      </c>
    </row>
    <row r="22" spans="1:242" s="95" customFormat="1" ht="30.75" customHeight="1">
      <c r="A22" s="106" t="s">
        <v>58</v>
      </c>
      <c r="B22" s="107">
        <v>969</v>
      </c>
      <c r="C22" s="107">
        <v>990</v>
      </c>
      <c r="D22" s="108">
        <f t="shared" si="0"/>
        <v>2.1671826625387069</v>
      </c>
    </row>
    <row r="23" spans="1:242" s="95" customFormat="1" ht="30.75" customHeight="1">
      <c r="A23" s="106" t="s">
        <v>59</v>
      </c>
      <c r="B23" s="107">
        <v>301</v>
      </c>
      <c r="C23" s="107">
        <v>864</v>
      </c>
      <c r="D23" s="108">
        <f t="shared" ref="D23" si="1">C23/B23*100-100</f>
        <v>187.04318936877075</v>
      </c>
    </row>
    <row r="24" spans="1:242" s="96" customFormat="1" ht="30.75" customHeight="1">
      <c r="A24" s="106" t="s">
        <v>60</v>
      </c>
      <c r="B24" s="107">
        <v>4000</v>
      </c>
      <c r="C24" s="107">
        <v>4000</v>
      </c>
      <c r="D24" s="108">
        <f t="shared" si="0"/>
        <v>0</v>
      </c>
    </row>
    <row r="25" spans="1:242" s="96" customFormat="1" ht="30.75" customHeight="1">
      <c r="A25" s="106" t="s">
        <v>61</v>
      </c>
      <c r="B25" s="107">
        <v>2600</v>
      </c>
      <c r="C25" s="107">
        <v>2782</v>
      </c>
      <c r="D25" s="108">
        <f t="shared" si="0"/>
        <v>7</v>
      </c>
    </row>
    <row r="26" spans="1:242" s="95" customFormat="1" ht="30.75" customHeight="1">
      <c r="A26" s="106" t="s">
        <v>62</v>
      </c>
      <c r="B26" s="107">
        <v>1779</v>
      </c>
      <c r="C26" s="107">
        <v>1130</v>
      </c>
      <c r="D26" s="108">
        <f t="shared" si="0"/>
        <v>-36.481169196177632</v>
      </c>
    </row>
    <row r="27" spans="1:242" s="1" customFormat="1" ht="13.5">
      <c r="A27" s="95"/>
      <c r="B27" s="96"/>
      <c r="C27" s="96"/>
      <c r="D27" s="98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95"/>
      <c r="BA27" s="95"/>
      <c r="BB27" s="95"/>
      <c r="BC27" s="95"/>
      <c r="BD27" s="95"/>
      <c r="BE27" s="95"/>
      <c r="BF27" s="95"/>
      <c r="BG27" s="95"/>
      <c r="BH27" s="95"/>
      <c r="BI27" s="95"/>
      <c r="BJ27" s="95"/>
      <c r="BK27" s="95"/>
      <c r="BL27" s="95"/>
      <c r="BM27" s="95"/>
      <c r="BN27" s="95"/>
      <c r="BO27" s="95"/>
      <c r="BP27" s="95"/>
      <c r="BQ27" s="95"/>
      <c r="BR27" s="95"/>
      <c r="BS27" s="95"/>
      <c r="BT27" s="95"/>
      <c r="BU27" s="95"/>
      <c r="BV27" s="95"/>
      <c r="BW27" s="95"/>
      <c r="BX27" s="95"/>
      <c r="BY27" s="95"/>
      <c r="BZ27" s="95"/>
      <c r="CA27" s="95"/>
      <c r="CB27" s="95"/>
      <c r="CC27" s="95"/>
      <c r="CD27" s="95"/>
      <c r="CE27" s="95"/>
      <c r="CF27" s="95"/>
      <c r="CG27" s="95"/>
      <c r="CH27" s="95"/>
      <c r="CI27" s="95"/>
      <c r="CJ27" s="95"/>
      <c r="CK27" s="95"/>
      <c r="CL27" s="95"/>
      <c r="CM27" s="95"/>
      <c r="CN27" s="95"/>
      <c r="CO27" s="95"/>
      <c r="CP27" s="95"/>
      <c r="CQ27" s="95"/>
      <c r="CR27" s="95"/>
      <c r="CS27" s="95"/>
      <c r="CT27" s="95"/>
      <c r="CU27" s="95"/>
      <c r="CV27" s="95"/>
      <c r="CW27" s="95"/>
      <c r="CX27" s="95"/>
      <c r="CY27" s="95"/>
      <c r="CZ27" s="95"/>
      <c r="DA27" s="95"/>
      <c r="DB27" s="95"/>
      <c r="DC27" s="95"/>
      <c r="DD27" s="95"/>
      <c r="DE27" s="95"/>
      <c r="DF27" s="95"/>
      <c r="DG27" s="95"/>
      <c r="DH27" s="95"/>
      <c r="DI27" s="95"/>
      <c r="DJ27" s="95"/>
      <c r="DK27" s="95"/>
      <c r="DL27" s="95"/>
      <c r="DM27" s="95"/>
      <c r="DN27" s="95"/>
      <c r="DO27" s="95"/>
      <c r="DP27" s="95"/>
      <c r="DQ27" s="95"/>
      <c r="DR27" s="95"/>
      <c r="DS27" s="95"/>
      <c r="DT27" s="95"/>
      <c r="DU27" s="95"/>
      <c r="DV27" s="95"/>
      <c r="DW27" s="95"/>
      <c r="DX27" s="95"/>
      <c r="DY27" s="95"/>
      <c r="DZ27" s="95"/>
      <c r="EA27" s="95"/>
      <c r="EB27" s="95"/>
      <c r="EC27" s="95"/>
      <c r="ED27" s="95"/>
      <c r="EE27" s="95"/>
      <c r="EF27" s="95"/>
      <c r="EG27" s="95"/>
      <c r="EH27" s="95"/>
      <c r="EI27" s="95"/>
      <c r="EJ27" s="95"/>
      <c r="EK27" s="95"/>
      <c r="EL27" s="95"/>
      <c r="EM27" s="95"/>
      <c r="EN27" s="95"/>
      <c r="EO27" s="95"/>
      <c r="EP27" s="95"/>
      <c r="EQ27" s="95"/>
      <c r="ER27" s="95"/>
      <c r="ES27" s="95"/>
      <c r="ET27" s="95"/>
      <c r="EU27" s="95"/>
      <c r="EV27" s="95"/>
      <c r="EW27" s="95"/>
      <c r="EX27" s="95"/>
      <c r="EY27" s="95"/>
      <c r="EZ27" s="95"/>
      <c r="FA27" s="95"/>
      <c r="FB27" s="95"/>
      <c r="FC27" s="95"/>
      <c r="FD27" s="95"/>
      <c r="FE27" s="95"/>
      <c r="FF27" s="95"/>
      <c r="FG27" s="95"/>
      <c r="FH27" s="95"/>
      <c r="FI27" s="95"/>
      <c r="FJ27" s="95"/>
      <c r="FK27" s="95"/>
      <c r="FL27" s="95"/>
      <c r="FM27" s="95"/>
      <c r="FN27" s="95"/>
      <c r="FO27" s="95"/>
      <c r="FP27" s="95"/>
      <c r="FQ27" s="95"/>
      <c r="FR27" s="95"/>
      <c r="FS27" s="95"/>
      <c r="FT27" s="95"/>
      <c r="FU27" s="95"/>
      <c r="FV27" s="95"/>
      <c r="FW27" s="95"/>
      <c r="FX27" s="95"/>
      <c r="FY27" s="95"/>
      <c r="FZ27" s="95"/>
      <c r="GA27" s="95"/>
      <c r="GB27" s="95"/>
      <c r="GC27" s="95"/>
      <c r="GD27" s="95"/>
      <c r="GE27" s="95"/>
      <c r="GF27" s="95"/>
      <c r="GG27" s="95"/>
      <c r="GH27" s="95"/>
      <c r="GI27" s="95"/>
      <c r="GJ27" s="95"/>
      <c r="GK27" s="95"/>
      <c r="GL27" s="95"/>
      <c r="GM27" s="95"/>
      <c r="GN27" s="95"/>
      <c r="GO27" s="95"/>
      <c r="GP27" s="95"/>
      <c r="GQ27" s="95"/>
      <c r="GR27" s="95"/>
      <c r="GS27" s="95"/>
      <c r="GT27" s="95"/>
      <c r="GU27" s="95"/>
      <c r="GV27" s="95"/>
      <c r="GW27" s="95"/>
      <c r="GX27" s="95"/>
      <c r="GY27" s="95"/>
      <c r="GZ27" s="95"/>
      <c r="HA27" s="95"/>
      <c r="HB27" s="95"/>
      <c r="HC27" s="95"/>
      <c r="HD27" s="95"/>
      <c r="HE27" s="95"/>
      <c r="HF27" s="95"/>
      <c r="HG27" s="95"/>
      <c r="HH27" s="95"/>
      <c r="HI27" s="95"/>
      <c r="HJ27" s="95"/>
      <c r="HK27" s="95"/>
      <c r="HL27" s="95"/>
      <c r="HM27" s="95"/>
      <c r="HN27" s="95"/>
      <c r="HO27" s="95"/>
      <c r="HP27" s="95"/>
      <c r="HQ27" s="95"/>
      <c r="HR27" s="95"/>
      <c r="HS27" s="95"/>
      <c r="HT27" s="95"/>
      <c r="HU27" s="95"/>
      <c r="HV27" s="95"/>
      <c r="HW27" s="95"/>
      <c r="HX27" s="95"/>
      <c r="HY27" s="95"/>
      <c r="HZ27" s="95"/>
      <c r="IA27" s="95"/>
      <c r="IB27" s="95"/>
      <c r="IC27" s="95"/>
      <c r="ID27" s="95"/>
      <c r="IE27" s="95"/>
      <c r="IF27" s="95"/>
      <c r="IG27" s="95"/>
      <c r="IH27" s="95"/>
    </row>
    <row r="28" spans="1:242" s="1" customFormat="1" ht="13.5">
      <c r="A28" s="95"/>
      <c r="B28" s="96"/>
      <c r="C28" s="96"/>
      <c r="D28" s="98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5"/>
      <c r="CO28" s="95"/>
      <c r="CP28" s="95"/>
      <c r="CQ28" s="95"/>
      <c r="CR28" s="95"/>
      <c r="CS28" s="95"/>
      <c r="CT28" s="95"/>
      <c r="CU28" s="95"/>
      <c r="CV28" s="95"/>
      <c r="CW28" s="95"/>
      <c r="CX28" s="95"/>
      <c r="CY28" s="95"/>
      <c r="CZ28" s="95"/>
      <c r="DA28" s="95"/>
      <c r="DB28" s="95"/>
      <c r="DC28" s="95"/>
      <c r="DD28" s="95"/>
      <c r="DE28" s="95"/>
      <c r="DF28" s="95"/>
      <c r="DG28" s="95"/>
      <c r="DH28" s="95"/>
      <c r="DI28" s="95"/>
      <c r="DJ28" s="95"/>
      <c r="DK28" s="95"/>
      <c r="DL28" s="95"/>
      <c r="DM28" s="95"/>
      <c r="DN28" s="95"/>
      <c r="DO28" s="95"/>
      <c r="DP28" s="95"/>
      <c r="DQ28" s="95"/>
      <c r="DR28" s="95"/>
      <c r="DS28" s="95"/>
      <c r="DT28" s="95"/>
      <c r="DU28" s="95"/>
      <c r="DV28" s="95"/>
      <c r="DW28" s="95"/>
      <c r="DX28" s="95"/>
      <c r="DY28" s="95"/>
      <c r="DZ28" s="95"/>
      <c r="EA28" s="95"/>
      <c r="EB28" s="95"/>
      <c r="EC28" s="95"/>
      <c r="ED28" s="95"/>
      <c r="EE28" s="95"/>
      <c r="EF28" s="95"/>
      <c r="EG28" s="95"/>
      <c r="EH28" s="95"/>
      <c r="EI28" s="95"/>
      <c r="EJ28" s="95"/>
      <c r="EK28" s="95"/>
      <c r="EL28" s="95"/>
      <c r="EM28" s="95"/>
      <c r="EN28" s="95"/>
      <c r="EO28" s="95"/>
      <c r="EP28" s="95"/>
      <c r="EQ28" s="95"/>
      <c r="ER28" s="95"/>
      <c r="ES28" s="95"/>
      <c r="ET28" s="95"/>
      <c r="EU28" s="95"/>
      <c r="EV28" s="95"/>
      <c r="EW28" s="95"/>
      <c r="EX28" s="95"/>
      <c r="EY28" s="95"/>
      <c r="EZ28" s="95"/>
      <c r="FA28" s="95"/>
      <c r="FB28" s="95"/>
      <c r="FC28" s="95"/>
      <c r="FD28" s="95"/>
      <c r="FE28" s="95"/>
      <c r="FF28" s="95"/>
      <c r="FG28" s="95"/>
      <c r="FH28" s="95"/>
      <c r="FI28" s="95"/>
      <c r="FJ28" s="95"/>
      <c r="FK28" s="95"/>
      <c r="FL28" s="95"/>
      <c r="FM28" s="95"/>
      <c r="FN28" s="95"/>
      <c r="FO28" s="95"/>
      <c r="FP28" s="95"/>
      <c r="FQ28" s="95"/>
      <c r="FR28" s="95"/>
      <c r="FS28" s="95"/>
      <c r="FT28" s="95"/>
      <c r="FU28" s="95"/>
      <c r="FV28" s="95"/>
      <c r="FW28" s="95"/>
      <c r="FX28" s="95"/>
      <c r="FY28" s="95"/>
      <c r="FZ28" s="95"/>
      <c r="GA28" s="95"/>
      <c r="GB28" s="95"/>
      <c r="GC28" s="95"/>
      <c r="GD28" s="95"/>
      <c r="GE28" s="95"/>
      <c r="GF28" s="95"/>
      <c r="GG28" s="95"/>
      <c r="GH28" s="95"/>
      <c r="GI28" s="95"/>
      <c r="GJ28" s="95"/>
      <c r="GK28" s="95"/>
      <c r="GL28" s="95"/>
      <c r="GM28" s="95"/>
      <c r="GN28" s="95"/>
      <c r="GO28" s="95"/>
      <c r="GP28" s="95"/>
      <c r="GQ28" s="95"/>
      <c r="GR28" s="95"/>
      <c r="GS28" s="95"/>
      <c r="GT28" s="95"/>
      <c r="GU28" s="95"/>
      <c r="GV28" s="95"/>
      <c r="GW28" s="95"/>
      <c r="GX28" s="95"/>
      <c r="GY28" s="95"/>
      <c r="GZ28" s="95"/>
      <c r="HA28" s="95"/>
      <c r="HB28" s="95"/>
      <c r="HC28" s="95"/>
      <c r="HD28" s="95"/>
      <c r="HE28" s="95"/>
      <c r="HF28" s="95"/>
      <c r="HG28" s="95"/>
      <c r="HH28" s="95"/>
      <c r="HI28" s="95"/>
      <c r="HJ28" s="95"/>
      <c r="HK28" s="95"/>
      <c r="HL28" s="95"/>
      <c r="HM28" s="95"/>
      <c r="HN28" s="95"/>
      <c r="HO28" s="95"/>
      <c r="HP28" s="95"/>
      <c r="HQ28" s="95"/>
      <c r="HR28" s="95"/>
      <c r="HS28" s="95"/>
      <c r="HT28" s="95"/>
      <c r="HU28" s="95"/>
      <c r="HV28" s="95"/>
      <c r="HW28" s="95"/>
      <c r="HX28" s="95"/>
      <c r="HY28" s="95"/>
      <c r="HZ28" s="95"/>
      <c r="IA28" s="95"/>
      <c r="IB28" s="95"/>
      <c r="IC28" s="95"/>
      <c r="ID28" s="95"/>
      <c r="IE28" s="95"/>
      <c r="IF28" s="95"/>
      <c r="IG28" s="95"/>
      <c r="IH28" s="95"/>
    </row>
    <row r="29" spans="1:242" s="1" customFormat="1" ht="13.5">
      <c r="A29" s="95"/>
      <c r="B29" s="96"/>
      <c r="C29" s="96"/>
      <c r="D29" s="98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95"/>
      <c r="BL29" s="95"/>
      <c r="BM29" s="95"/>
      <c r="BN29" s="95"/>
      <c r="BO29" s="95"/>
      <c r="BP29" s="95"/>
      <c r="BQ29" s="95"/>
      <c r="BR29" s="95"/>
      <c r="BS29" s="95"/>
      <c r="BT29" s="95"/>
      <c r="BU29" s="95"/>
      <c r="BV29" s="95"/>
      <c r="BW29" s="95"/>
      <c r="BX29" s="95"/>
      <c r="BY29" s="95"/>
      <c r="BZ29" s="95"/>
      <c r="CA29" s="95"/>
      <c r="CB29" s="95"/>
      <c r="CC29" s="95"/>
      <c r="CD29" s="95"/>
      <c r="CE29" s="95"/>
      <c r="CF29" s="95"/>
      <c r="CG29" s="95"/>
      <c r="CH29" s="95"/>
      <c r="CI29" s="95"/>
      <c r="CJ29" s="95"/>
      <c r="CK29" s="95"/>
      <c r="CL29" s="95"/>
      <c r="CM29" s="95"/>
      <c r="CN29" s="95"/>
      <c r="CO29" s="95"/>
      <c r="CP29" s="95"/>
      <c r="CQ29" s="95"/>
      <c r="CR29" s="95"/>
      <c r="CS29" s="95"/>
      <c r="CT29" s="95"/>
      <c r="CU29" s="95"/>
      <c r="CV29" s="95"/>
      <c r="CW29" s="95"/>
      <c r="CX29" s="95"/>
      <c r="CY29" s="95"/>
      <c r="CZ29" s="95"/>
      <c r="DA29" s="95"/>
      <c r="DB29" s="95"/>
      <c r="DC29" s="95"/>
      <c r="DD29" s="95"/>
      <c r="DE29" s="95"/>
      <c r="DF29" s="95"/>
      <c r="DG29" s="95"/>
      <c r="DH29" s="95"/>
      <c r="DI29" s="95"/>
      <c r="DJ29" s="95"/>
      <c r="DK29" s="95"/>
      <c r="DL29" s="95"/>
      <c r="DM29" s="95"/>
      <c r="DN29" s="95"/>
      <c r="DO29" s="95"/>
      <c r="DP29" s="95"/>
      <c r="DQ29" s="95"/>
      <c r="DR29" s="95"/>
      <c r="DS29" s="95"/>
      <c r="DT29" s="95"/>
      <c r="DU29" s="95"/>
      <c r="DV29" s="95"/>
      <c r="DW29" s="95"/>
      <c r="DX29" s="95"/>
      <c r="DY29" s="95"/>
      <c r="DZ29" s="95"/>
      <c r="EA29" s="95"/>
      <c r="EB29" s="95"/>
      <c r="EC29" s="95"/>
      <c r="ED29" s="95"/>
      <c r="EE29" s="95"/>
      <c r="EF29" s="95"/>
      <c r="EG29" s="95"/>
      <c r="EH29" s="95"/>
      <c r="EI29" s="95"/>
      <c r="EJ29" s="95"/>
      <c r="EK29" s="95"/>
      <c r="EL29" s="95"/>
      <c r="EM29" s="95"/>
      <c r="EN29" s="95"/>
      <c r="EO29" s="95"/>
      <c r="EP29" s="95"/>
      <c r="EQ29" s="95"/>
      <c r="ER29" s="95"/>
      <c r="ES29" s="95"/>
      <c r="ET29" s="95"/>
      <c r="EU29" s="95"/>
      <c r="EV29" s="95"/>
      <c r="EW29" s="95"/>
      <c r="EX29" s="95"/>
      <c r="EY29" s="95"/>
      <c r="EZ29" s="95"/>
      <c r="FA29" s="95"/>
      <c r="FB29" s="95"/>
      <c r="FC29" s="95"/>
      <c r="FD29" s="95"/>
      <c r="FE29" s="95"/>
      <c r="FF29" s="95"/>
      <c r="FG29" s="95"/>
      <c r="FH29" s="95"/>
      <c r="FI29" s="95"/>
      <c r="FJ29" s="95"/>
      <c r="FK29" s="95"/>
      <c r="FL29" s="95"/>
      <c r="FM29" s="95"/>
      <c r="FN29" s="95"/>
      <c r="FO29" s="95"/>
      <c r="FP29" s="95"/>
      <c r="FQ29" s="95"/>
      <c r="FR29" s="95"/>
      <c r="FS29" s="95"/>
      <c r="FT29" s="95"/>
      <c r="FU29" s="95"/>
      <c r="FV29" s="95"/>
      <c r="FW29" s="95"/>
      <c r="FX29" s="95"/>
      <c r="FY29" s="95"/>
      <c r="FZ29" s="95"/>
      <c r="GA29" s="95"/>
      <c r="GB29" s="95"/>
      <c r="GC29" s="95"/>
      <c r="GD29" s="95"/>
      <c r="GE29" s="95"/>
      <c r="GF29" s="95"/>
      <c r="GG29" s="95"/>
      <c r="GH29" s="95"/>
      <c r="GI29" s="95"/>
      <c r="GJ29" s="95"/>
      <c r="GK29" s="95"/>
      <c r="GL29" s="95"/>
      <c r="GM29" s="95"/>
      <c r="GN29" s="95"/>
      <c r="GO29" s="95"/>
      <c r="GP29" s="95"/>
      <c r="GQ29" s="95"/>
      <c r="GR29" s="95"/>
      <c r="GS29" s="95"/>
      <c r="GT29" s="95"/>
      <c r="GU29" s="95"/>
      <c r="GV29" s="95"/>
      <c r="GW29" s="95"/>
      <c r="GX29" s="95"/>
      <c r="GY29" s="95"/>
      <c r="GZ29" s="95"/>
      <c r="HA29" s="95"/>
      <c r="HB29" s="95"/>
      <c r="HC29" s="95"/>
      <c r="HD29" s="95"/>
      <c r="HE29" s="95"/>
      <c r="HF29" s="95"/>
      <c r="HG29" s="95"/>
      <c r="HH29" s="95"/>
      <c r="HI29" s="95"/>
      <c r="HJ29" s="95"/>
      <c r="HK29" s="95"/>
      <c r="HL29" s="95"/>
      <c r="HM29" s="95"/>
      <c r="HN29" s="95"/>
      <c r="HO29" s="95"/>
      <c r="HP29" s="95"/>
      <c r="HQ29" s="95"/>
      <c r="HR29" s="95"/>
      <c r="HS29" s="95"/>
      <c r="HT29" s="95"/>
      <c r="HU29" s="95"/>
      <c r="HV29" s="95"/>
      <c r="HW29" s="95"/>
      <c r="HX29" s="95"/>
      <c r="HY29" s="95"/>
      <c r="HZ29" s="95"/>
      <c r="IA29" s="95"/>
      <c r="IB29" s="95"/>
      <c r="IC29" s="95"/>
      <c r="ID29" s="95"/>
      <c r="IE29" s="95"/>
      <c r="IF29" s="95"/>
      <c r="IG29" s="95"/>
      <c r="IH29" s="95"/>
    </row>
    <row r="30" spans="1:242" s="1" customFormat="1" ht="13.5">
      <c r="A30" s="95"/>
      <c r="B30" s="96"/>
      <c r="C30" s="96"/>
      <c r="D30" s="98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95"/>
      <c r="BL30" s="95"/>
      <c r="BM30" s="95"/>
      <c r="BN30" s="95"/>
      <c r="BO30" s="95"/>
      <c r="BP30" s="95"/>
      <c r="BQ30" s="95"/>
      <c r="BR30" s="95"/>
      <c r="BS30" s="95"/>
      <c r="BT30" s="95"/>
      <c r="BU30" s="95"/>
      <c r="BV30" s="95"/>
      <c r="BW30" s="95"/>
      <c r="BX30" s="95"/>
      <c r="BY30" s="95"/>
      <c r="BZ30" s="95"/>
      <c r="CA30" s="95"/>
      <c r="CB30" s="95"/>
      <c r="CC30" s="95"/>
      <c r="CD30" s="95"/>
      <c r="CE30" s="95"/>
      <c r="CF30" s="95"/>
      <c r="CG30" s="95"/>
      <c r="CH30" s="95"/>
      <c r="CI30" s="95"/>
      <c r="CJ30" s="95"/>
      <c r="CK30" s="95"/>
      <c r="CL30" s="95"/>
      <c r="CM30" s="95"/>
      <c r="CN30" s="95"/>
      <c r="CO30" s="95"/>
      <c r="CP30" s="95"/>
      <c r="CQ30" s="95"/>
      <c r="CR30" s="95"/>
      <c r="CS30" s="95"/>
      <c r="CT30" s="95"/>
      <c r="CU30" s="95"/>
      <c r="CV30" s="95"/>
      <c r="CW30" s="95"/>
      <c r="CX30" s="95"/>
      <c r="CY30" s="95"/>
      <c r="CZ30" s="95"/>
      <c r="DA30" s="95"/>
      <c r="DB30" s="95"/>
      <c r="DC30" s="95"/>
      <c r="DD30" s="95"/>
      <c r="DE30" s="95"/>
      <c r="DF30" s="95"/>
      <c r="DG30" s="95"/>
      <c r="DH30" s="95"/>
      <c r="DI30" s="95"/>
      <c r="DJ30" s="95"/>
      <c r="DK30" s="95"/>
      <c r="DL30" s="95"/>
      <c r="DM30" s="95"/>
      <c r="DN30" s="95"/>
      <c r="DO30" s="95"/>
      <c r="DP30" s="95"/>
      <c r="DQ30" s="95"/>
      <c r="DR30" s="95"/>
      <c r="DS30" s="95"/>
      <c r="DT30" s="95"/>
      <c r="DU30" s="95"/>
      <c r="DV30" s="95"/>
      <c r="DW30" s="95"/>
      <c r="DX30" s="95"/>
      <c r="DY30" s="95"/>
      <c r="DZ30" s="95"/>
      <c r="EA30" s="95"/>
      <c r="EB30" s="95"/>
      <c r="EC30" s="95"/>
      <c r="ED30" s="95"/>
      <c r="EE30" s="95"/>
      <c r="EF30" s="95"/>
      <c r="EG30" s="95"/>
      <c r="EH30" s="95"/>
      <c r="EI30" s="95"/>
      <c r="EJ30" s="95"/>
      <c r="EK30" s="95"/>
      <c r="EL30" s="95"/>
      <c r="EM30" s="95"/>
      <c r="EN30" s="95"/>
      <c r="EO30" s="95"/>
      <c r="EP30" s="95"/>
      <c r="EQ30" s="95"/>
      <c r="ER30" s="95"/>
      <c r="ES30" s="95"/>
      <c r="ET30" s="95"/>
      <c r="EU30" s="95"/>
      <c r="EV30" s="95"/>
      <c r="EW30" s="95"/>
      <c r="EX30" s="95"/>
      <c r="EY30" s="95"/>
      <c r="EZ30" s="95"/>
      <c r="FA30" s="95"/>
      <c r="FB30" s="95"/>
      <c r="FC30" s="95"/>
      <c r="FD30" s="95"/>
      <c r="FE30" s="95"/>
      <c r="FF30" s="95"/>
      <c r="FG30" s="95"/>
      <c r="FH30" s="95"/>
      <c r="FI30" s="95"/>
      <c r="FJ30" s="95"/>
      <c r="FK30" s="95"/>
      <c r="FL30" s="95"/>
      <c r="FM30" s="95"/>
      <c r="FN30" s="95"/>
      <c r="FO30" s="95"/>
      <c r="FP30" s="95"/>
      <c r="FQ30" s="95"/>
      <c r="FR30" s="95"/>
      <c r="FS30" s="95"/>
      <c r="FT30" s="95"/>
      <c r="FU30" s="95"/>
      <c r="FV30" s="95"/>
      <c r="FW30" s="95"/>
      <c r="FX30" s="95"/>
      <c r="FY30" s="95"/>
      <c r="FZ30" s="95"/>
      <c r="GA30" s="95"/>
      <c r="GB30" s="95"/>
      <c r="GC30" s="95"/>
      <c r="GD30" s="95"/>
      <c r="GE30" s="95"/>
      <c r="GF30" s="95"/>
      <c r="GG30" s="95"/>
      <c r="GH30" s="95"/>
      <c r="GI30" s="95"/>
      <c r="GJ30" s="95"/>
      <c r="GK30" s="95"/>
      <c r="GL30" s="95"/>
      <c r="GM30" s="95"/>
      <c r="GN30" s="95"/>
      <c r="GO30" s="95"/>
      <c r="GP30" s="95"/>
      <c r="GQ30" s="95"/>
      <c r="GR30" s="95"/>
      <c r="GS30" s="95"/>
      <c r="GT30" s="95"/>
      <c r="GU30" s="95"/>
      <c r="GV30" s="95"/>
      <c r="GW30" s="95"/>
      <c r="GX30" s="95"/>
      <c r="GY30" s="95"/>
      <c r="GZ30" s="95"/>
      <c r="HA30" s="95"/>
      <c r="HB30" s="95"/>
      <c r="HC30" s="95"/>
      <c r="HD30" s="95"/>
      <c r="HE30" s="95"/>
      <c r="HF30" s="95"/>
      <c r="HG30" s="95"/>
      <c r="HH30" s="95"/>
      <c r="HI30" s="95"/>
      <c r="HJ30" s="95"/>
      <c r="HK30" s="95"/>
      <c r="HL30" s="95"/>
      <c r="HM30" s="95"/>
      <c r="HN30" s="95"/>
      <c r="HO30" s="95"/>
      <c r="HP30" s="95"/>
      <c r="HQ30" s="95"/>
      <c r="HR30" s="95"/>
      <c r="HS30" s="95"/>
      <c r="HT30" s="95"/>
      <c r="HU30" s="95"/>
      <c r="HV30" s="95"/>
      <c r="HW30" s="95"/>
      <c r="HX30" s="95"/>
      <c r="HY30" s="95"/>
      <c r="HZ30" s="95"/>
      <c r="IA30" s="95"/>
      <c r="IB30" s="95"/>
      <c r="IC30" s="95"/>
      <c r="ID30" s="95"/>
      <c r="IE30" s="95"/>
      <c r="IF30" s="95"/>
      <c r="IG30" s="95"/>
      <c r="IH30" s="95"/>
    </row>
    <row r="31" spans="1:242" s="1" customFormat="1" ht="13.5">
      <c r="A31" s="95"/>
      <c r="B31" s="96"/>
      <c r="C31" s="96"/>
      <c r="D31" s="98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5"/>
      <c r="BM31" s="95"/>
      <c r="BN31" s="95"/>
      <c r="BO31" s="95"/>
      <c r="BP31" s="95"/>
      <c r="BQ31" s="95"/>
      <c r="BR31" s="95"/>
      <c r="BS31" s="95"/>
      <c r="BT31" s="95"/>
      <c r="BU31" s="95"/>
      <c r="BV31" s="95"/>
      <c r="BW31" s="95"/>
      <c r="BX31" s="95"/>
      <c r="BY31" s="95"/>
      <c r="BZ31" s="95"/>
      <c r="CA31" s="95"/>
      <c r="CB31" s="95"/>
      <c r="CC31" s="95"/>
      <c r="CD31" s="95"/>
      <c r="CE31" s="95"/>
      <c r="CF31" s="95"/>
      <c r="CG31" s="95"/>
      <c r="CH31" s="95"/>
      <c r="CI31" s="95"/>
      <c r="CJ31" s="95"/>
      <c r="CK31" s="95"/>
      <c r="CL31" s="95"/>
      <c r="CM31" s="95"/>
      <c r="CN31" s="95"/>
      <c r="CO31" s="95"/>
      <c r="CP31" s="95"/>
      <c r="CQ31" s="95"/>
      <c r="CR31" s="95"/>
      <c r="CS31" s="95"/>
      <c r="CT31" s="95"/>
      <c r="CU31" s="95"/>
      <c r="CV31" s="95"/>
      <c r="CW31" s="95"/>
      <c r="CX31" s="95"/>
      <c r="CY31" s="95"/>
      <c r="CZ31" s="95"/>
      <c r="DA31" s="95"/>
      <c r="DB31" s="95"/>
      <c r="DC31" s="95"/>
      <c r="DD31" s="95"/>
      <c r="DE31" s="95"/>
      <c r="DF31" s="95"/>
      <c r="DG31" s="95"/>
      <c r="DH31" s="95"/>
      <c r="DI31" s="95"/>
      <c r="DJ31" s="95"/>
      <c r="DK31" s="95"/>
      <c r="DL31" s="95"/>
      <c r="DM31" s="95"/>
      <c r="DN31" s="95"/>
      <c r="DO31" s="95"/>
      <c r="DP31" s="95"/>
      <c r="DQ31" s="95"/>
      <c r="DR31" s="95"/>
      <c r="DS31" s="95"/>
      <c r="DT31" s="95"/>
      <c r="DU31" s="95"/>
      <c r="DV31" s="95"/>
      <c r="DW31" s="95"/>
      <c r="DX31" s="95"/>
      <c r="DY31" s="95"/>
      <c r="DZ31" s="95"/>
      <c r="EA31" s="95"/>
      <c r="EB31" s="95"/>
      <c r="EC31" s="95"/>
      <c r="ED31" s="95"/>
      <c r="EE31" s="95"/>
      <c r="EF31" s="95"/>
      <c r="EG31" s="95"/>
      <c r="EH31" s="95"/>
      <c r="EI31" s="95"/>
      <c r="EJ31" s="95"/>
      <c r="EK31" s="95"/>
      <c r="EL31" s="95"/>
      <c r="EM31" s="95"/>
      <c r="EN31" s="95"/>
      <c r="EO31" s="95"/>
      <c r="EP31" s="95"/>
      <c r="EQ31" s="95"/>
      <c r="ER31" s="95"/>
      <c r="ES31" s="95"/>
      <c r="ET31" s="95"/>
      <c r="EU31" s="95"/>
      <c r="EV31" s="95"/>
      <c r="EW31" s="95"/>
      <c r="EX31" s="95"/>
      <c r="EY31" s="95"/>
      <c r="EZ31" s="95"/>
      <c r="FA31" s="95"/>
      <c r="FB31" s="95"/>
      <c r="FC31" s="95"/>
      <c r="FD31" s="95"/>
      <c r="FE31" s="95"/>
      <c r="FF31" s="95"/>
      <c r="FG31" s="95"/>
      <c r="FH31" s="95"/>
      <c r="FI31" s="95"/>
      <c r="FJ31" s="95"/>
      <c r="FK31" s="95"/>
      <c r="FL31" s="95"/>
      <c r="FM31" s="95"/>
      <c r="FN31" s="95"/>
      <c r="FO31" s="95"/>
      <c r="FP31" s="95"/>
      <c r="FQ31" s="95"/>
      <c r="FR31" s="95"/>
      <c r="FS31" s="95"/>
      <c r="FT31" s="95"/>
      <c r="FU31" s="95"/>
      <c r="FV31" s="95"/>
      <c r="FW31" s="95"/>
      <c r="FX31" s="95"/>
      <c r="FY31" s="95"/>
      <c r="FZ31" s="95"/>
      <c r="GA31" s="95"/>
      <c r="GB31" s="95"/>
      <c r="GC31" s="95"/>
      <c r="GD31" s="95"/>
      <c r="GE31" s="95"/>
      <c r="GF31" s="95"/>
      <c r="GG31" s="95"/>
      <c r="GH31" s="95"/>
      <c r="GI31" s="95"/>
      <c r="GJ31" s="95"/>
      <c r="GK31" s="95"/>
      <c r="GL31" s="95"/>
      <c r="GM31" s="95"/>
      <c r="GN31" s="95"/>
      <c r="GO31" s="95"/>
      <c r="GP31" s="95"/>
      <c r="GQ31" s="95"/>
      <c r="GR31" s="95"/>
      <c r="GS31" s="95"/>
      <c r="GT31" s="95"/>
      <c r="GU31" s="95"/>
      <c r="GV31" s="95"/>
      <c r="GW31" s="95"/>
      <c r="GX31" s="95"/>
      <c r="GY31" s="95"/>
      <c r="GZ31" s="95"/>
      <c r="HA31" s="95"/>
      <c r="HB31" s="95"/>
      <c r="HC31" s="95"/>
      <c r="HD31" s="95"/>
      <c r="HE31" s="95"/>
      <c r="HF31" s="95"/>
      <c r="HG31" s="95"/>
      <c r="HH31" s="95"/>
      <c r="HI31" s="95"/>
      <c r="HJ31" s="95"/>
      <c r="HK31" s="95"/>
      <c r="HL31" s="95"/>
      <c r="HM31" s="95"/>
      <c r="HN31" s="95"/>
      <c r="HO31" s="95"/>
      <c r="HP31" s="95"/>
      <c r="HQ31" s="95"/>
      <c r="HR31" s="95"/>
      <c r="HS31" s="95"/>
      <c r="HT31" s="95"/>
      <c r="HU31" s="95"/>
      <c r="HV31" s="95"/>
      <c r="HW31" s="95"/>
      <c r="HX31" s="95"/>
      <c r="HY31" s="95"/>
      <c r="HZ31" s="95"/>
      <c r="IA31" s="95"/>
      <c r="IB31" s="95"/>
      <c r="IC31" s="95"/>
      <c r="ID31" s="95"/>
      <c r="IE31" s="95"/>
      <c r="IF31" s="95"/>
      <c r="IG31" s="95"/>
      <c r="IH31" s="95"/>
    </row>
    <row r="32" spans="1:242" s="1" customFormat="1" ht="13.5">
      <c r="A32" s="95"/>
      <c r="B32" s="96"/>
      <c r="C32" s="96"/>
      <c r="D32" s="98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5"/>
      <c r="BF32" s="95"/>
      <c r="BG32" s="95"/>
      <c r="BH32" s="95"/>
      <c r="BI32" s="95"/>
      <c r="BJ32" s="95"/>
      <c r="BK32" s="95"/>
      <c r="BL32" s="95"/>
      <c r="BM32" s="95"/>
      <c r="BN32" s="95"/>
      <c r="BO32" s="95"/>
      <c r="BP32" s="95"/>
      <c r="BQ32" s="95"/>
      <c r="BR32" s="95"/>
      <c r="BS32" s="95"/>
      <c r="BT32" s="95"/>
      <c r="BU32" s="95"/>
      <c r="BV32" s="95"/>
      <c r="BW32" s="95"/>
      <c r="BX32" s="95"/>
      <c r="BY32" s="95"/>
      <c r="BZ32" s="95"/>
      <c r="CA32" s="95"/>
      <c r="CB32" s="95"/>
      <c r="CC32" s="95"/>
      <c r="CD32" s="95"/>
      <c r="CE32" s="95"/>
      <c r="CF32" s="95"/>
      <c r="CG32" s="95"/>
      <c r="CH32" s="95"/>
      <c r="CI32" s="95"/>
      <c r="CJ32" s="95"/>
      <c r="CK32" s="95"/>
      <c r="CL32" s="95"/>
      <c r="CM32" s="95"/>
      <c r="CN32" s="95"/>
      <c r="CO32" s="95"/>
      <c r="CP32" s="95"/>
      <c r="CQ32" s="95"/>
      <c r="CR32" s="95"/>
      <c r="CS32" s="95"/>
      <c r="CT32" s="95"/>
      <c r="CU32" s="95"/>
      <c r="CV32" s="95"/>
      <c r="CW32" s="95"/>
      <c r="CX32" s="95"/>
      <c r="CY32" s="95"/>
      <c r="CZ32" s="95"/>
      <c r="DA32" s="95"/>
      <c r="DB32" s="95"/>
      <c r="DC32" s="95"/>
      <c r="DD32" s="95"/>
      <c r="DE32" s="95"/>
      <c r="DF32" s="95"/>
      <c r="DG32" s="95"/>
      <c r="DH32" s="95"/>
      <c r="DI32" s="95"/>
      <c r="DJ32" s="95"/>
      <c r="DK32" s="95"/>
      <c r="DL32" s="95"/>
      <c r="DM32" s="95"/>
      <c r="DN32" s="95"/>
      <c r="DO32" s="95"/>
      <c r="DP32" s="95"/>
      <c r="DQ32" s="95"/>
      <c r="DR32" s="95"/>
      <c r="DS32" s="95"/>
      <c r="DT32" s="95"/>
      <c r="DU32" s="95"/>
      <c r="DV32" s="95"/>
      <c r="DW32" s="95"/>
      <c r="DX32" s="95"/>
      <c r="DY32" s="95"/>
      <c r="DZ32" s="95"/>
      <c r="EA32" s="95"/>
      <c r="EB32" s="95"/>
      <c r="EC32" s="95"/>
      <c r="ED32" s="95"/>
      <c r="EE32" s="95"/>
      <c r="EF32" s="95"/>
      <c r="EG32" s="95"/>
      <c r="EH32" s="95"/>
      <c r="EI32" s="95"/>
      <c r="EJ32" s="95"/>
      <c r="EK32" s="95"/>
      <c r="EL32" s="95"/>
      <c r="EM32" s="95"/>
      <c r="EN32" s="95"/>
      <c r="EO32" s="95"/>
      <c r="EP32" s="95"/>
      <c r="EQ32" s="95"/>
      <c r="ER32" s="95"/>
      <c r="ES32" s="95"/>
      <c r="ET32" s="95"/>
      <c r="EU32" s="95"/>
      <c r="EV32" s="95"/>
      <c r="EW32" s="95"/>
      <c r="EX32" s="95"/>
      <c r="EY32" s="95"/>
      <c r="EZ32" s="95"/>
      <c r="FA32" s="95"/>
      <c r="FB32" s="95"/>
      <c r="FC32" s="95"/>
      <c r="FD32" s="95"/>
      <c r="FE32" s="95"/>
      <c r="FF32" s="95"/>
      <c r="FG32" s="95"/>
      <c r="FH32" s="95"/>
      <c r="FI32" s="95"/>
      <c r="FJ32" s="95"/>
      <c r="FK32" s="95"/>
      <c r="FL32" s="95"/>
      <c r="FM32" s="95"/>
      <c r="FN32" s="95"/>
      <c r="FO32" s="95"/>
      <c r="FP32" s="95"/>
      <c r="FQ32" s="95"/>
      <c r="FR32" s="95"/>
      <c r="FS32" s="95"/>
      <c r="FT32" s="95"/>
      <c r="FU32" s="95"/>
      <c r="FV32" s="95"/>
      <c r="FW32" s="95"/>
      <c r="FX32" s="95"/>
      <c r="FY32" s="95"/>
      <c r="FZ32" s="95"/>
      <c r="GA32" s="95"/>
      <c r="GB32" s="95"/>
      <c r="GC32" s="95"/>
      <c r="GD32" s="95"/>
      <c r="GE32" s="95"/>
      <c r="GF32" s="95"/>
      <c r="GG32" s="95"/>
      <c r="GH32" s="95"/>
      <c r="GI32" s="95"/>
      <c r="GJ32" s="95"/>
      <c r="GK32" s="95"/>
      <c r="GL32" s="95"/>
      <c r="GM32" s="95"/>
      <c r="GN32" s="95"/>
      <c r="GO32" s="95"/>
      <c r="GP32" s="95"/>
      <c r="GQ32" s="95"/>
      <c r="GR32" s="95"/>
      <c r="GS32" s="95"/>
      <c r="GT32" s="95"/>
      <c r="GU32" s="95"/>
      <c r="GV32" s="95"/>
      <c r="GW32" s="95"/>
      <c r="GX32" s="95"/>
      <c r="GY32" s="95"/>
      <c r="GZ32" s="95"/>
      <c r="HA32" s="95"/>
      <c r="HB32" s="95"/>
      <c r="HC32" s="95"/>
      <c r="HD32" s="95"/>
      <c r="HE32" s="95"/>
      <c r="HF32" s="95"/>
      <c r="HG32" s="95"/>
      <c r="HH32" s="95"/>
      <c r="HI32" s="95"/>
      <c r="HJ32" s="95"/>
      <c r="HK32" s="95"/>
      <c r="HL32" s="95"/>
      <c r="HM32" s="95"/>
      <c r="HN32" s="95"/>
      <c r="HO32" s="95"/>
      <c r="HP32" s="95"/>
      <c r="HQ32" s="95"/>
      <c r="HR32" s="95"/>
      <c r="HS32" s="95"/>
      <c r="HT32" s="95"/>
      <c r="HU32" s="95"/>
      <c r="HV32" s="95"/>
      <c r="HW32" s="95"/>
      <c r="HX32" s="95"/>
      <c r="HY32" s="95"/>
      <c r="HZ32" s="95"/>
      <c r="IA32" s="95"/>
      <c r="IB32" s="95"/>
      <c r="IC32" s="95"/>
      <c r="ID32" s="95"/>
      <c r="IE32" s="95"/>
      <c r="IF32" s="95"/>
      <c r="IG32" s="95"/>
      <c r="IH32" s="95"/>
    </row>
    <row r="33" spans="1:242" s="1" customFormat="1" ht="13.5">
      <c r="A33" s="95"/>
      <c r="B33" s="96"/>
      <c r="C33" s="96"/>
      <c r="D33" s="98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95"/>
      <c r="BA33" s="95"/>
      <c r="BB33" s="95"/>
      <c r="BC33" s="95"/>
      <c r="BD33" s="95"/>
      <c r="BE33" s="95"/>
      <c r="BF33" s="95"/>
      <c r="BG33" s="95"/>
      <c r="BH33" s="95"/>
      <c r="BI33" s="95"/>
      <c r="BJ33" s="95"/>
      <c r="BK33" s="95"/>
      <c r="BL33" s="95"/>
      <c r="BM33" s="95"/>
      <c r="BN33" s="95"/>
      <c r="BO33" s="95"/>
      <c r="BP33" s="95"/>
      <c r="BQ33" s="95"/>
      <c r="BR33" s="95"/>
      <c r="BS33" s="95"/>
      <c r="BT33" s="95"/>
      <c r="BU33" s="95"/>
      <c r="BV33" s="95"/>
      <c r="BW33" s="95"/>
      <c r="BX33" s="95"/>
      <c r="BY33" s="95"/>
      <c r="BZ33" s="95"/>
      <c r="CA33" s="95"/>
      <c r="CB33" s="95"/>
      <c r="CC33" s="95"/>
      <c r="CD33" s="95"/>
      <c r="CE33" s="95"/>
      <c r="CF33" s="95"/>
      <c r="CG33" s="95"/>
      <c r="CH33" s="95"/>
      <c r="CI33" s="95"/>
      <c r="CJ33" s="95"/>
      <c r="CK33" s="95"/>
      <c r="CL33" s="95"/>
      <c r="CM33" s="95"/>
      <c r="CN33" s="95"/>
      <c r="CO33" s="95"/>
      <c r="CP33" s="95"/>
      <c r="CQ33" s="95"/>
      <c r="CR33" s="95"/>
      <c r="CS33" s="95"/>
      <c r="CT33" s="95"/>
      <c r="CU33" s="95"/>
      <c r="CV33" s="95"/>
      <c r="CW33" s="95"/>
      <c r="CX33" s="95"/>
      <c r="CY33" s="95"/>
      <c r="CZ33" s="95"/>
      <c r="DA33" s="95"/>
      <c r="DB33" s="95"/>
      <c r="DC33" s="95"/>
      <c r="DD33" s="95"/>
      <c r="DE33" s="95"/>
      <c r="DF33" s="95"/>
      <c r="DG33" s="95"/>
      <c r="DH33" s="95"/>
      <c r="DI33" s="95"/>
      <c r="DJ33" s="95"/>
      <c r="DK33" s="95"/>
      <c r="DL33" s="95"/>
      <c r="DM33" s="95"/>
      <c r="DN33" s="95"/>
      <c r="DO33" s="95"/>
      <c r="DP33" s="95"/>
      <c r="DQ33" s="95"/>
      <c r="DR33" s="95"/>
      <c r="DS33" s="95"/>
      <c r="DT33" s="95"/>
      <c r="DU33" s="95"/>
      <c r="DV33" s="95"/>
      <c r="DW33" s="95"/>
      <c r="DX33" s="95"/>
      <c r="DY33" s="95"/>
      <c r="DZ33" s="95"/>
      <c r="EA33" s="95"/>
      <c r="EB33" s="95"/>
      <c r="EC33" s="95"/>
      <c r="ED33" s="95"/>
      <c r="EE33" s="95"/>
      <c r="EF33" s="95"/>
      <c r="EG33" s="95"/>
      <c r="EH33" s="95"/>
      <c r="EI33" s="95"/>
      <c r="EJ33" s="95"/>
      <c r="EK33" s="95"/>
      <c r="EL33" s="95"/>
      <c r="EM33" s="95"/>
      <c r="EN33" s="95"/>
      <c r="EO33" s="95"/>
      <c r="EP33" s="95"/>
      <c r="EQ33" s="95"/>
      <c r="ER33" s="95"/>
      <c r="ES33" s="95"/>
      <c r="ET33" s="95"/>
      <c r="EU33" s="95"/>
      <c r="EV33" s="95"/>
      <c r="EW33" s="95"/>
      <c r="EX33" s="95"/>
      <c r="EY33" s="95"/>
      <c r="EZ33" s="95"/>
      <c r="FA33" s="95"/>
      <c r="FB33" s="95"/>
      <c r="FC33" s="95"/>
      <c r="FD33" s="95"/>
      <c r="FE33" s="95"/>
      <c r="FF33" s="95"/>
      <c r="FG33" s="95"/>
      <c r="FH33" s="95"/>
      <c r="FI33" s="95"/>
      <c r="FJ33" s="95"/>
      <c r="FK33" s="95"/>
      <c r="FL33" s="95"/>
      <c r="FM33" s="95"/>
      <c r="FN33" s="95"/>
      <c r="FO33" s="95"/>
      <c r="FP33" s="95"/>
      <c r="FQ33" s="95"/>
      <c r="FR33" s="95"/>
      <c r="FS33" s="95"/>
      <c r="FT33" s="95"/>
      <c r="FU33" s="95"/>
      <c r="FV33" s="95"/>
      <c r="FW33" s="95"/>
      <c r="FX33" s="95"/>
      <c r="FY33" s="95"/>
      <c r="FZ33" s="95"/>
      <c r="GA33" s="95"/>
      <c r="GB33" s="95"/>
      <c r="GC33" s="95"/>
      <c r="GD33" s="95"/>
      <c r="GE33" s="95"/>
      <c r="GF33" s="95"/>
      <c r="GG33" s="95"/>
      <c r="GH33" s="95"/>
      <c r="GI33" s="95"/>
      <c r="GJ33" s="95"/>
      <c r="GK33" s="95"/>
      <c r="GL33" s="95"/>
      <c r="GM33" s="95"/>
      <c r="GN33" s="95"/>
      <c r="GO33" s="95"/>
      <c r="GP33" s="95"/>
      <c r="GQ33" s="95"/>
      <c r="GR33" s="95"/>
      <c r="GS33" s="95"/>
      <c r="GT33" s="95"/>
      <c r="GU33" s="95"/>
      <c r="GV33" s="95"/>
      <c r="GW33" s="95"/>
      <c r="GX33" s="95"/>
      <c r="GY33" s="95"/>
      <c r="GZ33" s="95"/>
      <c r="HA33" s="95"/>
      <c r="HB33" s="95"/>
      <c r="HC33" s="95"/>
      <c r="HD33" s="95"/>
      <c r="HE33" s="95"/>
      <c r="HF33" s="95"/>
      <c r="HG33" s="95"/>
      <c r="HH33" s="95"/>
      <c r="HI33" s="95"/>
      <c r="HJ33" s="95"/>
      <c r="HK33" s="95"/>
      <c r="HL33" s="95"/>
      <c r="HM33" s="95"/>
      <c r="HN33" s="95"/>
      <c r="HO33" s="95"/>
      <c r="HP33" s="95"/>
      <c r="HQ33" s="95"/>
      <c r="HR33" s="95"/>
      <c r="HS33" s="95"/>
      <c r="HT33" s="95"/>
      <c r="HU33" s="95"/>
      <c r="HV33" s="95"/>
      <c r="HW33" s="95"/>
      <c r="HX33" s="95"/>
      <c r="HY33" s="95"/>
      <c r="HZ33" s="95"/>
      <c r="IA33" s="95"/>
      <c r="IB33" s="95"/>
      <c r="IC33" s="95"/>
      <c r="ID33" s="95"/>
      <c r="IE33" s="95"/>
      <c r="IF33" s="95"/>
      <c r="IG33" s="95"/>
      <c r="IH33" s="95"/>
    </row>
    <row r="34" spans="1:242" s="1" customFormat="1" ht="13.5">
      <c r="A34" s="95"/>
      <c r="B34" s="96"/>
      <c r="C34" s="96"/>
      <c r="D34" s="98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95"/>
      <c r="BD34" s="95"/>
      <c r="BE34" s="95"/>
      <c r="BF34" s="95"/>
      <c r="BG34" s="95"/>
      <c r="BH34" s="95"/>
      <c r="BI34" s="95"/>
      <c r="BJ34" s="95"/>
      <c r="BK34" s="95"/>
      <c r="BL34" s="95"/>
      <c r="BM34" s="95"/>
      <c r="BN34" s="95"/>
      <c r="BO34" s="95"/>
      <c r="BP34" s="95"/>
      <c r="BQ34" s="95"/>
      <c r="BR34" s="95"/>
      <c r="BS34" s="95"/>
      <c r="BT34" s="95"/>
      <c r="BU34" s="95"/>
      <c r="BV34" s="95"/>
      <c r="BW34" s="95"/>
      <c r="BX34" s="95"/>
      <c r="BY34" s="95"/>
      <c r="BZ34" s="95"/>
      <c r="CA34" s="95"/>
      <c r="CB34" s="95"/>
      <c r="CC34" s="95"/>
      <c r="CD34" s="95"/>
      <c r="CE34" s="95"/>
      <c r="CF34" s="95"/>
      <c r="CG34" s="95"/>
      <c r="CH34" s="95"/>
      <c r="CI34" s="95"/>
      <c r="CJ34" s="95"/>
      <c r="CK34" s="95"/>
      <c r="CL34" s="95"/>
      <c r="CM34" s="95"/>
      <c r="CN34" s="95"/>
      <c r="CO34" s="95"/>
      <c r="CP34" s="95"/>
      <c r="CQ34" s="95"/>
      <c r="CR34" s="95"/>
      <c r="CS34" s="95"/>
      <c r="CT34" s="95"/>
      <c r="CU34" s="95"/>
      <c r="CV34" s="95"/>
      <c r="CW34" s="95"/>
      <c r="CX34" s="95"/>
      <c r="CY34" s="95"/>
      <c r="CZ34" s="95"/>
      <c r="DA34" s="95"/>
      <c r="DB34" s="95"/>
      <c r="DC34" s="95"/>
      <c r="DD34" s="95"/>
      <c r="DE34" s="95"/>
      <c r="DF34" s="95"/>
      <c r="DG34" s="95"/>
      <c r="DH34" s="95"/>
      <c r="DI34" s="95"/>
      <c r="DJ34" s="95"/>
      <c r="DK34" s="95"/>
      <c r="DL34" s="95"/>
      <c r="DM34" s="95"/>
      <c r="DN34" s="95"/>
      <c r="DO34" s="95"/>
      <c r="DP34" s="95"/>
      <c r="DQ34" s="95"/>
      <c r="DR34" s="95"/>
      <c r="DS34" s="95"/>
      <c r="DT34" s="95"/>
      <c r="DU34" s="95"/>
      <c r="DV34" s="95"/>
      <c r="DW34" s="95"/>
      <c r="DX34" s="95"/>
      <c r="DY34" s="95"/>
      <c r="DZ34" s="95"/>
      <c r="EA34" s="95"/>
      <c r="EB34" s="95"/>
      <c r="EC34" s="95"/>
      <c r="ED34" s="95"/>
      <c r="EE34" s="95"/>
      <c r="EF34" s="95"/>
      <c r="EG34" s="95"/>
      <c r="EH34" s="95"/>
      <c r="EI34" s="95"/>
      <c r="EJ34" s="95"/>
      <c r="EK34" s="95"/>
      <c r="EL34" s="95"/>
      <c r="EM34" s="95"/>
      <c r="EN34" s="95"/>
      <c r="EO34" s="95"/>
      <c r="EP34" s="95"/>
      <c r="EQ34" s="95"/>
      <c r="ER34" s="95"/>
      <c r="ES34" s="95"/>
      <c r="ET34" s="95"/>
      <c r="EU34" s="95"/>
      <c r="EV34" s="95"/>
      <c r="EW34" s="95"/>
      <c r="EX34" s="95"/>
      <c r="EY34" s="95"/>
      <c r="EZ34" s="95"/>
      <c r="FA34" s="95"/>
      <c r="FB34" s="95"/>
      <c r="FC34" s="95"/>
      <c r="FD34" s="95"/>
      <c r="FE34" s="95"/>
      <c r="FF34" s="95"/>
      <c r="FG34" s="95"/>
      <c r="FH34" s="95"/>
      <c r="FI34" s="95"/>
      <c r="FJ34" s="95"/>
      <c r="FK34" s="95"/>
      <c r="FL34" s="95"/>
      <c r="FM34" s="95"/>
      <c r="FN34" s="95"/>
      <c r="FO34" s="95"/>
      <c r="FP34" s="95"/>
      <c r="FQ34" s="95"/>
      <c r="FR34" s="95"/>
      <c r="FS34" s="95"/>
      <c r="FT34" s="95"/>
      <c r="FU34" s="95"/>
      <c r="FV34" s="95"/>
      <c r="FW34" s="95"/>
      <c r="FX34" s="95"/>
      <c r="FY34" s="95"/>
      <c r="FZ34" s="95"/>
      <c r="GA34" s="95"/>
      <c r="GB34" s="95"/>
      <c r="GC34" s="95"/>
      <c r="GD34" s="95"/>
      <c r="GE34" s="95"/>
      <c r="GF34" s="95"/>
      <c r="GG34" s="95"/>
      <c r="GH34" s="95"/>
      <c r="GI34" s="95"/>
      <c r="GJ34" s="95"/>
      <c r="GK34" s="95"/>
      <c r="GL34" s="95"/>
      <c r="GM34" s="95"/>
      <c r="GN34" s="95"/>
      <c r="GO34" s="95"/>
      <c r="GP34" s="95"/>
      <c r="GQ34" s="95"/>
      <c r="GR34" s="95"/>
      <c r="GS34" s="95"/>
      <c r="GT34" s="95"/>
      <c r="GU34" s="95"/>
      <c r="GV34" s="95"/>
      <c r="GW34" s="95"/>
      <c r="GX34" s="95"/>
      <c r="GY34" s="95"/>
      <c r="GZ34" s="95"/>
      <c r="HA34" s="95"/>
      <c r="HB34" s="95"/>
      <c r="HC34" s="95"/>
      <c r="HD34" s="95"/>
      <c r="HE34" s="95"/>
      <c r="HF34" s="95"/>
      <c r="HG34" s="95"/>
      <c r="HH34" s="95"/>
      <c r="HI34" s="95"/>
      <c r="HJ34" s="95"/>
      <c r="HK34" s="95"/>
      <c r="HL34" s="95"/>
      <c r="HM34" s="95"/>
      <c r="HN34" s="95"/>
      <c r="HO34" s="95"/>
      <c r="HP34" s="95"/>
      <c r="HQ34" s="95"/>
      <c r="HR34" s="95"/>
      <c r="HS34" s="95"/>
      <c r="HT34" s="95"/>
      <c r="HU34" s="95"/>
      <c r="HV34" s="95"/>
      <c r="HW34" s="95"/>
      <c r="HX34" s="95"/>
      <c r="HY34" s="95"/>
      <c r="HZ34" s="95"/>
      <c r="IA34" s="95"/>
      <c r="IB34" s="95"/>
      <c r="IC34" s="95"/>
      <c r="ID34" s="95"/>
      <c r="IE34" s="95"/>
      <c r="IF34" s="95"/>
      <c r="IG34" s="95"/>
      <c r="IH34" s="95"/>
    </row>
  </sheetData>
  <mergeCells count="1">
    <mergeCell ref="A2:D2"/>
  </mergeCells>
  <phoneticPr fontId="27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78"/>
  <sheetViews>
    <sheetView showZeros="0" workbookViewId="0">
      <pane ySplit="4" topLeftCell="A1268" activePane="bottomLeft" state="frozen"/>
      <selection pane="bottomLeft" activeCell="E1286" sqref="E1286"/>
    </sheetView>
  </sheetViews>
  <sheetFormatPr defaultColWidth="9" defaultRowHeight="14.25"/>
  <cols>
    <col min="1" max="1" width="45.25" style="27" customWidth="1"/>
    <col min="2" max="4" width="13.75" style="26" customWidth="1"/>
    <col min="5" max="217" width="9" style="40"/>
    <col min="218" max="218" width="44" style="40" customWidth="1"/>
    <col min="219" max="219" width="14.875" style="40" customWidth="1"/>
    <col min="220" max="220" width="13.5" style="40" customWidth="1"/>
    <col min="221" max="221" width="13.875" style="40" customWidth="1"/>
    <col min="222" max="222" width="15" style="40" customWidth="1"/>
    <col min="223" max="473" width="9" style="40"/>
    <col min="474" max="474" width="44" style="40" customWidth="1"/>
    <col min="475" max="475" width="14.875" style="40" customWidth="1"/>
    <col min="476" max="476" width="13.5" style="40" customWidth="1"/>
    <col min="477" max="477" width="13.875" style="40" customWidth="1"/>
    <col min="478" max="478" width="15" style="40" customWidth="1"/>
    <col min="479" max="729" width="9" style="40"/>
    <col min="730" max="730" width="44" style="40" customWidth="1"/>
    <col min="731" max="731" width="14.875" style="40" customWidth="1"/>
    <col min="732" max="732" width="13.5" style="40" customWidth="1"/>
    <col min="733" max="733" width="13.875" style="40" customWidth="1"/>
    <col min="734" max="734" width="15" style="40" customWidth="1"/>
    <col min="735" max="985" width="9" style="40"/>
    <col min="986" max="986" width="44" style="40" customWidth="1"/>
    <col min="987" max="987" width="14.875" style="40" customWidth="1"/>
    <col min="988" max="988" width="13.5" style="40" customWidth="1"/>
    <col min="989" max="989" width="13.875" style="40" customWidth="1"/>
    <col min="990" max="990" width="15" style="40" customWidth="1"/>
    <col min="991" max="1241" width="9" style="40"/>
    <col min="1242" max="1242" width="44" style="40" customWidth="1"/>
    <col min="1243" max="1243" width="14.875" style="40" customWidth="1"/>
    <col min="1244" max="1244" width="13.5" style="40" customWidth="1"/>
    <col min="1245" max="1245" width="13.875" style="40" customWidth="1"/>
    <col min="1246" max="1246" width="15" style="40" customWidth="1"/>
    <col min="1247" max="1497" width="9" style="40"/>
    <col min="1498" max="1498" width="44" style="40" customWidth="1"/>
    <col min="1499" max="1499" width="14.875" style="40" customWidth="1"/>
    <col min="1500" max="1500" width="13.5" style="40" customWidth="1"/>
    <col min="1501" max="1501" width="13.875" style="40" customWidth="1"/>
    <col min="1502" max="1502" width="15" style="40" customWidth="1"/>
    <col min="1503" max="1753" width="9" style="40"/>
    <col min="1754" max="1754" width="44" style="40" customWidth="1"/>
    <col min="1755" max="1755" width="14.875" style="40" customWidth="1"/>
    <col min="1756" max="1756" width="13.5" style="40" customWidth="1"/>
    <col min="1757" max="1757" width="13.875" style="40" customWidth="1"/>
    <col min="1758" max="1758" width="15" style="40" customWidth="1"/>
    <col min="1759" max="2009" width="9" style="40"/>
    <col min="2010" max="2010" width="44" style="40" customWidth="1"/>
    <col min="2011" max="2011" width="14.875" style="40" customWidth="1"/>
    <col min="2012" max="2012" width="13.5" style="40" customWidth="1"/>
    <col min="2013" max="2013" width="13.875" style="40" customWidth="1"/>
    <col min="2014" max="2014" width="15" style="40" customWidth="1"/>
    <col min="2015" max="2265" width="9" style="40"/>
    <col min="2266" max="2266" width="44" style="40" customWidth="1"/>
    <col min="2267" max="2267" width="14.875" style="40" customWidth="1"/>
    <col min="2268" max="2268" width="13.5" style="40" customWidth="1"/>
    <col min="2269" max="2269" width="13.875" style="40" customWidth="1"/>
    <col min="2270" max="2270" width="15" style="40" customWidth="1"/>
    <col min="2271" max="2521" width="9" style="40"/>
    <col min="2522" max="2522" width="44" style="40" customWidth="1"/>
    <col min="2523" max="2523" width="14.875" style="40" customWidth="1"/>
    <col min="2524" max="2524" width="13.5" style="40" customWidth="1"/>
    <col min="2525" max="2525" width="13.875" style="40" customWidth="1"/>
    <col min="2526" max="2526" width="15" style="40" customWidth="1"/>
    <col min="2527" max="2777" width="9" style="40"/>
    <col min="2778" max="2778" width="44" style="40" customWidth="1"/>
    <col min="2779" max="2779" width="14.875" style="40" customWidth="1"/>
    <col min="2780" max="2780" width="13.5" style="40" customWidth="1"/>
    <col min="2781" max="2781" width="13.875" style="40" customWidth="1"/>
    <col min="2782" max="2782" width="15" style="40" customWidth="1"/>
    <col min="2783" max="3033" width="9" style="40"/>
    <col min="3034" max="3034" width="44" style="40" customWidth="1"/>
    <col min="3035" max="3035" width="14.875" style="40" customWidth="1"/>
    <col min="3036" max="3036" width="13.5" style="40" customWidth="1"/>
    <col min="3037" max="3037" width="13.875" style="40" customWidth="1"/>
    <col min="3038" max="3038" width="15" style="40" customWidth="1"/>
    <col min="3039" max="3289" width="9" style="40"/>
    <col min="3290" max="3290" width="44" style="40" customWidth="1"/>
    <col min="3291" max="3291" width="14.875" style="40" customWidth="1"/>
    <col min="3292" max="3292" width="13.5" style="40" customWidth="1"/>
    <col min="3293" max="3293" width="13.875" style="40" customWidth="1"/>
    <col min="3294" max="3294" width="15" style="40" customWidth="1"/>
    <col min="3295" max="3545" width="9" style="40"/>
    <col min="3546" max="3546" width="44" style="40" customWidth="1"/>
    <col min="3547" max="3547" width="14.875" style="40" customWidth="1"/>
    <col min="3548" max="3548" width="13.5" style="40" customWidth="1"/>
    <col min="3549" max="3549" width="13.875" style="40" customWidth="1"/>
    <col min="3550" max="3550" width="15" style="40" customWidth="1"/>
    <col min="3551" max="3801" width="9" style="40"/>
    <col min="3802" max="3802" width="44" style="40" customWidth="1"/>
    <col min="3803" max="3803" width="14.875" style="40" customWidth="1"/>
    <col min="3804" max="3804" width="13.5" style="40" customWidth="1"/>
    <col min="3805" max="3805" width="13.875" style="40" customWidth="1"/>
    <col min="3806" max="3806" width="15" style="40" customWidth="1"/>
    <col min="3807" max="4057" width="9" style="40"/>
    <col min="4058" max="4058" width="44" style="40" customWidth="1"/>
    <col min="4059" max="4059" width="14.875" style="40" customWidth="1"/>
    <col min="4060" max="4060" width="13.5" style="40" customWidth="1"/>
    <col min="4061" max="4061" width="13.875" style="40" customWidth="1"/>
    <col min="4062" max="4062" width="15" style="40" customWidth="1"/>
    <col min="4063" max="4313" width="9" style="40"/>
    <col min="4314" max="4314" width="44" style="40" customWidth="1"/>
    <col min="4315" max="4315" width="14.875" style="40" customWidth="1"/>
    <col min="4316" max="4316" width="13.5" style="40" customWidth="1"/>
    <col min="4317" max="4317" width="13.875" style="40" customWidth="1"/>
    <col min="4318" max="4318" width="15" style="40" customWidth="1"/>
    <col min="4319" max="4569" width="9" style="40"/>
    <col min="4570" max="4570" width="44" style="40" customWidth="1"/>
    <col min="4571" max="4571" width="14.875" style="40" customWidth="1"/>
    <col min="4572" max="4572" width="13.5" style="40" customWidth="1"/>
    <col min="4573" max="4573" width="13.875" style="40" customWidth="1"/>
    <col min="4574" max="4574" width="15" style="40" customWidth="1"/>
    <col min="4575" max="4825" width="9" style="40"/>
    <col min="4826" max="4826" width="44" style="40" customWidth="1"/>
    <col min="4827" max="4827" width="14.875" style="40" customWidth="1"/>
    <col min="4828" max="4828" width="13.5" style="40" customWidth="1"/>
    <col min="4829" max="4829" width="13.875" style="40" customWidth="1"/>
    <col min="4830" max="4830" width="15" style="40" customWidth="1"/>
    <col min="4831" max="5081" width="9" style="40"/>
    <col min="5082" max="5082" width="44" style="40" customWidth="1"/>
    <col min="5083" max="5083" width="14.875" style="40" customWidth="1"/>
    <col min="5084" max="5084" width="13.5" style="40" customWidth="1"/>
    <col min="5085" max="5085" width="13.875" style="40" customWidth="1"/>
    <col min="5086" max="5086" width="15" style="40" customWidth="1"/>
    <col min="5087" max="5337" width="9" style="40"/>
    <col min="5338" max="5338" width="44" style="40" customWidth="1"/>
    <col min="5339" max="5339" width="14.875" style="40" customWidth="1"/>
    <col min="5340" max="5340" width="13.5" style="40" customWidth="1"/>
    <col min="5341" max="5341" width="13.875" style="40" customWidth="1"/>
    <col min="5342" max="5342" width="15" style="40" customWidth="1"/>
    <col min="5343" max="5593" width="9" style="40"/>
    <col min="5594" max="5594" width="44" style="40" customWidth="1"/>
    <col min="5595" max="5595" width="14.875" style="40" customWidth="1"/>
    <col min="5596" max="5596" width="13.5" style="40" customWidth="1"/>
    <col min="5597" max="5597" width="13.875" style="40" customWidth="1"/>
    <col min="5598" max="5598" width="15" style="40" customWidth="1"/>
    <col min="5599" max="5849" width="9" style="40"/>
    <col min="5850" max="5850" width="44" style="40" customWidth="1"/>
    <col min="5851" max="5851" width="14.875" style="40" customWidth="1"/>
    <col min="5852" max="5852" width="13.5" style="40" customWidth="1"/>
    <col min="5853" max="5853" width="13.875" style="40" customWidth="1"/>
    <col min="5854" max="5854" width="15" style="40" customWidth="1"/>
    <col min="5855" max="6105" width="9" style="40"/>
    <col min="6106" max="6106" width="44" style="40" customWidth="1"/>
    <col min="6107" max="6107" width="14.875" style="40" customWidth="1"/>
    <col min="6108" max="6108" width="13.5" style="40" customWidth="1"/>
    <col min="6109" max="6109" width="13.875" style="40" customWidth="1"/>
    <col min="6110" max="6110" width="15" style="40" customWidth="1"/>
    <col min="6111" max="6361" width="9" style="40"/>
    <col min="6362" max="6362" width="44" style="40" customWidth="1"/>
    <col min="6363" max="6363" width="14.875" style="40" customWidth="1"/>
    <col min="6364" max="6364" width="13.5" style="40" customWidth="1"/>
    <col min="6365" max="6365" width="13.875" style="40" customWidth="1"/>
    <col min="6366" max="6366" width="15" style="40" customWidth="1"/>
    <col min="6367" max="6617" width="9" style="40"/>
    <col min="6618" max="6618" width="44" style="40" customWidth="1"/>
    <col min="6619" max="6619" width="14.875" style="40" customWidth="1"/>
    <col min="6620" max="6620" width="13.5" style="40" customWidth="1"/>
    <col min="6621" max="6621" width="13.875" style="40" customWidth="1"/>
    <col min="6622" max="6622" width="15" style="40" customWidth="1"/>
    <col min="6623" max="6873" width="9" style="40"/>
    <col min="6874" max="6874" width="44" style="40" customWidth="1"/>
    <col min="6875" max="6875" width="14.875" style="40" customWidth="1"/>
    <col min="6876" max="6876" width="13.5" style="40" customWidth="1"/>
    <col min="6877" max="6877" width="13.875" style="40" customWidth="1"/>
    <col min="6878" max="6878" width="15" style="40" customWidth="1"/>
    <col min="6879" max="7129" width="9" style="40"/>
    <col min="7130" max="7130" width="44" style="40" customWidth="1"/>
    <col min="7131" max="7131" width="14.875" style="40" customWidth="1"/>
    <col min="7132" max="7132" width="13.5" style="40" customWidth="1"/>
    <col min="7133" max="7133" width="13.875" style="40" customWidth="1"/>
    <col min="7134" max="7134" width="15" style="40" customWidth="1"/>
    <col min="7135" max="7385" width="9" style="40"/>
    <col min="7386" max="7386" width="44" style="40" customWidth="1"/>
    <col min="7387" max="7387" width="14.875" style="40" customWidth="1"/>
    <col min="7388" max="7388" width="13.5" style="40" customWidth="1"/>
    <col min="7389" max="7389" width="13.875" style="40" customWidth="1"/>
    <col min="7390" max="7390" width="15" style="40" customWidth="1"/>
    <col min="7391" max="7641" width="9" style="40"/>
    <col min="7642" max="7642" width="44" style="40" customWidth="1"/>
    <col min="7643" max="7643" width="14.875" style="40" customWidth="1"/>
    <col min="7644" max="7644" width="13.5" style="40" customWidth="1"/>
    <col min="7645" max="7645" width="13.875" style="40" customWidth="1"/>
    <col min="7646" max="7646" width="15" style="40" customWidth="1"/>
    <col min="7647" max="7897" width="9" style="40"/>
    <col min="7898" max="7898" width="44" style="40" customWidth="1"/>
    <col min="7899" max="7899" width="14.875" style="40" customWidth="1"/>
    <col min="7900" max="7900" width="13.5" style="40" customWidth="1"/>
    <col min="7901" max="7901" width="13.875" style="40" customWidth="1"/>
    <col min="7902" max="7902" width="15" style="40" customWidth="1"/>
    <col min="7903" max="8153" width="9" style="40"/>
    <col min="8154" max="8154" width="44" style="40" customWidth="1"/>
    <col min="8155" max="8155" width="14.875" style="40" customWidth="1"/>
    <col min="8156" max="8156" width="13.5" style="40" customWidth="1"/>
    <col min="8157" max="8157" width="13.875" style="40" customWidth="1"/>
    <col min="8158" max="8158" width="15" style="40" customWidth="1"/>
    <col min="8159" max="8409" width="9" style="40"/>
    <col min="8410" max="8410" width="44" style="40" customWidth="1"/>
    <col min="8411" max="8411" width="14.875" style="40" customWidth="1"/>
    <col min="8412" max="8412" width="13.5" style="40" customWidth="1"/>
    <col min="8413" max="8413" width="13.875" style="40" customWidth="1"/>
    <col min="8414" max="8414" width="15" style="40" customWidth="1"/>
    <col min="8415" max="8665" width="9" style="40"/>
    <col min="8666" max="8666" width="44" style="40" customWidth="1"/>
    <col min="8667" max="8667" width="14.875" style="40" customWidth="1"/>
    <col min="8668" max="8668" width="13.5" style="40" customWidth="1"/>
    <col min="8669" max="8669" width="13.875" style="40" customWidth="1"/>
    <col min="8670" max="8670" width="15" style="40" customWidth="1"/>
    <col min="8671" max="8921" width="9" style="40"/>
    <col min="8922" max="8922" width="44" style="40" customWidth="1"/>
    <col min="8923" max="8923" width="14.875" style="40" customWidth="1"/>
    <col min="8924" max="8924" width="13.5" style="40" customWidth="1"/>
    <col min="8925" max="8925" width="13.875" style="40" customWidth="1"/>
    <col min="8926" max="8926" width="15" style="40" customWidth="1"/>
    <col min="8927" max="9177" width="9" style="40"/>
    <col min="9178" max="9178" width="44" style="40" customWidth="1"/>
    <col min="9179" max="9179" width="14.875" style="40" customWidth="1"/>
    <col min="9180" max="9180" width="13.5" style="40" customWidth="1"/>
    <col min="9181" max="9181" width="13.875" style="40" customWidth="1"/>
    <col min="9182" max="9182" width="15" style="40" customWidth="1"/>
    <col min="9183" max="9433" width="9" style="40"/>
    <col min="9434" max="9434" width="44" style="40" customWidth="1"/>
    <col min="9435" max="9435" width="14.875" style="40" customWidth="1"/>
    <col min="9436" max="9436" width="13.5" style="40" customWidth="1"/>
    <col min="9437" max="9437" width="13.875" style="40" customWidth="1"/>
    <col min="9438" max="9438" width="15" style="40" customWidth="1"/>
    <col min="9439" max="9689" width="9" style="40"/>
    <col min="9690" max="9690" width="44" style="40" customWidth="1"/>
    <col min="9691" max="9691" width="14.875" style="40" customWidth="1"/>
    <col min="9692" max="9692" width="13.5" style="40" customWidth="1"/>
    <col min="9693" max="9693" width="13.875" style="40" customWidth="1"/>
    <col min="9694" max="9694" width="15" style="40" customWidth="1"/>
    <col min="9695" max="9945" width="9" style="40"/>
    <col min="9946" max="9946" width="44" style="40" customWidth="1"/>
    <col min="9947" max="9947" width="14.875" style="40" customWidth="1"/>
    <col min="9948" max="9948" width="13.5" style="40" customWidth="1"/>
    <col min="9949" max="9949" width="13.875" style="40" customWidth="1"/>
    <col min="9950" max="9950" width="15" style="40" customWidth="1"/>
    <col min="9951" max="10201" width="9" style="40"/>
    <col min="10202" max="10202" width="44" style="40" customWidth="1"/>
    <col min="10203" max="10203" width="14.875" style="40" customWidth="1"/>
    <col min="10204" max="10204" width="13.5" style="40" customWidth="1"/>
    <col min="10205" max="10205" width="13.875" style="40" customWidth="1"/>
    <col min="10206" max="10206" width="15" style="40" customWidth="1"/>
    <col min="10207" max="10457" width="9" style="40"/>
    <col min="10458" max="10458" width="44" style="40" customWidth="1"/>
    <col min="10459" max="10459" width="14.875" style="40" customWidth="1"/>
    <col min="10460" max="10460" width="13.5" style="40" customWidth="1"/>
    <col min="10461" max="10461" width="13.875" style="40" customWidth="1"/>
    <col min="10462" max="10462" width="15" style="40" customWidth="1"/>
    <col min="10463" max="10713" width="9" style="40"/>
    <col min="10714" max="10714" width="44" style="40" customWidth="1"/>
    <col min="10715" max="10715" width="14.875" style="40" customWidth="1"/>
    <col min="10716" max="10716" width="13.5" style="40" customWidth="1"/>
    <col min="10717" max="10717" width="13.875" style="40" customWidth="1"/>
    <col min="10718" max="10718" width="15" style="40" customWidth="1"/>
    <col min="10719" max="10969" width="9" style="40"/>
    <col min="10970" max="10970" width="44" style="40" customWidth="1"/>
    <col min="10971" max="10971" width="14.875" style="40" customWidth="1"/>
    <col min="10972" max="10972" width="13.5" style="40" customWidth="1"/>
    <col min="10973" max="10973" width="13.875" style="40" customWidth="1"/>
    <col min="10974" max="10974" width="15" style="40" customWidth="1"/>
    <col min="10975" max="11225" width="9" style="40"/>
    <col min="11226" max="11226" width="44" style="40" customWidth="1"/>
    <col min="11227" max="11227" width="14.875" style="40" customWidth="1"/>
    <col min="11228" max="11228" width="13.5" style="40" customWidth="1"/>
    <col min="11229" max="11229" width="13.875" style="40" customWidth="1"/>
    <col min="11230" max="11230" width="15" style="40" customWidth="1"/>
    <col min="11231" max="11481" width="9" style="40"/>
    <col min="11482" max="11482" width="44" style="40" customWidth="1"/>
    <col min="11483" max="11483" width="14.875" style="40" customWidth="1"/>
    <col min="11484" max="11484" width="13.5" style="40" customWidth="1"/>
    <col min="11485" max="11485" width="13.875" style="40" customWidth="1"/>
    <col min="11486" max="11486" width="15" style="40" customWidth="1"/>
    <col min="11487" max="11737" width="9" style="40"/>
    <col min="11738" max="11738" width="44" style="40" customWidth="1"/>
    <col min="11739" max="11739" width="14.875" style="40" customWidth="1"/>
    <col min="11740" max="11740" width="13.5" style="40" customWidth="1"/>
    <col min="11741" max="11741" width="13.875" style="40" customWidth="1"/>
    <col min="11742" max="11742" width="15" style="40" customWidth="1"/>
    <col min="11743" max="11993" width="9" style="40"/>
    <col min="11994" max="11994" width="44" style="40" customWidth="1"/>
    <col min="11995" max="11995" width="14.875" style="40" customWidth="1"/>
    <col min="11996" max="11996" width="13.5" style="40" customWidth="1"/>
    <col min="11997" max="11997" width="13.875" style="40" customWidth="1"/>
    <col min="11998" max="11998" width="15" style="40" customWidth="1"/>
    <col min="11999" max="12249" width="9" style="40"/>
    <col min="12250" max="12250" width="44" style="40" customWidth="1"/>
    <col min="12251" max="12251" width="14.875" style="40" customWidth="1"/>
    <col min="12252" max="12252" width="13.5" style="40" customWidth="1"/>
    <col min="12253" max="12253" width="13.875" style="40" customWidth="1"/>
    <col min="12254" max="12254" width="15" style="40" customWidth="1"/>
    <col min="12255" max="12505" width="9" style="40"/>
    <col min="12506" max="12506" width="44" style="40" customWidth="1"/>
    <col min="12507" max="12507" width="14.875" style="40" customWidth="1"/>
    <col min="12508" max="12508" width="13.5" style="40" customWidth="1"/>
    <col min="12509" max="12509" width="13.875" style="40" customWidth="1"/>
    <col min="12510" max="12510" width="15" style="40" customWidth="1"/>
    <col min="12511" max="12761" width="9" style="40"/>
    <col min="12762" max="12762" width="44" style="40" customWidth="1"/>
    <col min="12763" max="12763" width="14.875" style="40" customWidth="1"/>
    <col min="12764" max="12764" width="13.5" style="40" customWidth="1"/>
    <col min="12765" max="12765" width="13.875" style="40" customWidth="1"/>
    <col min="12766" max="12766" width="15" style="40" customWidth="1"/>
    <col min="12767" max="13017" width="9" style="40"/>
    <col min="13018" max="13018" width="44" style="40" customWidth="1"/>
    <col min="13019" max="13019" width="14.875" style="40" customWidth="1"/>
    <col min="13020" max="13020" width="13.5" style="40" customWidth="1"/>
    <col min="13021" max="13021" width="13.875" style="40" customWidth="1"/>
    <col min="13022" max="13022" width="15" style="40" customWidth="1"/>
    <col min="13023" max="13273" width="9" style="40"/>
    <col min="13274" max="13274" width="44" style="40" customWidth="1"/>
    <col min="13275" max="13275" width="14.875" style="40" customWidth="1"/>
    <col min="13276" max="13276" width="13.5" style="40" customWidth="1"/>
    <col min="13277" max="13277" width="13.875" style="40" customWidth="1"/>
    <col min="13278" max="13278" width="15" style="40" customWidth="1"/>
    <col min="13279" max="13529" width="9" style="40"/>
    <col min="13530" max="13530" width="44" style="40" customWidth="1"/>
    <col min="13531" max="13531" width="14.875" style="40" customWidth="1"/>
    <col min="13532" max="13532" width="13.5" style="40" customWidth="1"/>
    <col min="13533" max="13533" width="13.875" style="40" customWidth="1"/>
    <col min="13534" max="13534" width="15" style="40" customWidth="1"/>
    <col min="13535" max="13785" width="9" style="40"/>
    <col min="13786" max="13786" width="44" style="40" customWidth="1"/>
    <col min="13787" max="13787" width="14.875" style="40" customWidth="1"/>
    <col min="13788" max="13788" width="13.5" style="40" customWidth="1"/>
    <col min="13789" max="13789" width="13.875" style="40" customWidth="1"/>
    <col min="13790" max="13790" width="15" style="40" customWidth="1"/>
    <col min="13791" max="14041" width="9" style="40"/>
    <col min="14042" max="14042" width="44" style="40" customWidth="1"/>
    <col min="14043" max="14043" width="14.875" style="40" customWidth="1"/>
    <col min="14044" max="14044" width="13.5" style="40" customWidth="1"/>
    <col min="14045" max="14045" width="13.875" style="40" customWidth="1"/>
    <col min="14046" max="14046" width="15" style="40" customWidth="1"/>
    <col min="14047" max="14297" width="9" style="40"/>
    <col min="14298" max="14298" width="44" style="40" customWidth="1"/>
    <col min="14299" max="14299" width="14.875" style="40" customWidth="1"/>
    <col min="14300" max="14300" width="13.5" style="40" customWidth="1"/>
    <col min="14301" max="14301" width="13.875" style="40" customWidth="1"/>
    <col min="14302" max="14302" width="15" style="40" customWidth="1"/>
    <col min="14303" max="14553" width="9" style="40"/>
    <col min="14554" max="14554" width="44" style="40" customWidth="1"/>
    <col min="14555" max="14555" width="14.875" style="40" customWidth="1"/>
    <col min="14556" max="14556" width="13.5" style="40" customWidth="1"/>
    <col min="14557" max="14557" width="13.875" style="40" customWidth="1"/>
    <col min="14558" max="14558" width="15" style="40" customWidth="1"/>
    <col min="14559" max="14809" width="9" style="40"/>
    <col min="14810" max="14810" width="44" style="40" customWidth="1"/>
    <col min="14811" max="14811" width="14.875" style="40" customWidth="1"/>
    <col min="14812" max="14812" width="13.5" style="40" customWidth="1"/>
    <col min="14813" max="14813" width="13.875" style="40" customWidth="1"/>
    <col min="14814" max="14814" width="15" style="40" customWidth="1"/>
    <col min="14815" max="15065" width="9" style="40"/>
    <col min="15066" max="15066" width="44" style="40" customWidth="1"/>
    <col min="15067" max="15067" width="14.875" style="40" customWidth="1"/>
    <col min="15068" max="15068" width="13.5" style="40" customWidth="1"/>
    <col min="15069" max="15069" width="13.875" style="40" customWidth="1"/>
    <col min="15070" max="15070" width="15" style="40" customWidth="1"/>
    <col min="15071" max="15321" width="9" style="40"/>
    <col min="15322" max="15322" width="44" style="40" customWidth="1"/>
    <col min="15323" max="15323" width="14.875" style="40" customWidth="1"/>
    <col min="15324" max="15324" width="13.5" style="40" customWidth="1"/>
    <col min="15325" max="15325" width="13.875" style="40" customWidth="1"/>
    <col min="15326" max="15326" width="15" style="40" customWidth="1"/>
    <col min="15327" max="15577" width="9" style="40"/>
    <col min="15578" max="15578" width="44" style="40" customWidth="1"/>
    <col min="15579" max="15579" width="14.875" style="40" customWidth="1"/>
    <col min="15580" max="15580" width="13.5" style="40" customWidth="1"/>
    <col min="15581" max="15581" width="13.875" style="40" customWidth="1"/>
    <col min="15582" max="15582" width="15" style="40" customWidth="1"/>
    <col min="15583" max="15833" width="9" style="40"/>
    <col min="15834" max="15834" width="44" style="40" customWidth="1"/>
    <col min="15835" max="15835" width="14.875" style="40" customWidth="1"/>
    <col min="15836" max="15836" width="13.5" style="40" customWidth="1"/>
    <col min="15837" max="15837" width="13.875" style="40" customWidth="1"/>
    <col min="15838" max="15838" width="15" style="40" customWidth="1"/>
    <col min="15839" max="16089" width="9" style="40"/>
    <col min="16090" max="16090" width="44" style="40" customWidth="1"/>
    <col min="16091" max="16091" width="14.875" style="40" customWidth="1"/>
    <col min="16092" max="16092" width="13.5" style="40" customWidth="1"/>
    <col min="16093" max="16093" width="13.875" style="40" customWidth="1"/>
    <col min="16094" max="16094" width="15" style="40" customWidth="1"/>
    <col min="16095" max="16384" width="9" style="40"/>
  </cols>
  <sheetData>
    <row r="1" spans="1:4" ht="18" customHeight="1">
      <c r="A1" s="3" t="s">
        <v>63</v>
      </c>
    </row>
    <row r="2" spans="1:4" s="3" customFormat="1" ht="20.25">
      <c r="A2" s="170" t="s">
        <v>816</v>
      </c>
      <c r="B2" s="171"/>
      <c r="C2" s="171"/>
      <c r="D2" s="171"/>
    </row>
    <row r="3" spans="1:4" ht="14.25" customHeight="1">
      <c r="D3" s="94" t="s">
        <v>7</v>
      </c>
    </row>
    <row r="4" spans="1:4" ht="30" customHeight="1">
      <c r="A4" s="41" t="s">
        <v>8</v>
      </c>
      <c r="B4" s="42" t="s">
        <v>64</v>
      </c>
      <c r="C4" s="42" t="s">
        <v>65</v>
      </c>
      <c r="D4" s="42" t="s">
        <v>66</v>
      </c>
    </row>
    <row r="5" spans="1:4" s="118" customFormat="1" ht="13.5">
      <c r="A5" s="115" t="s">
        <v>67</v>
      </c>
      <c r="B5" s="124">
        <f>C5+D5</f>
        <v>16903.62</v>
      </c>
      <c r="C5" s="124">
        <f>SUM(C6,C18,C27,C38,C50,C61,C72,C84,C93,C106,C116,C125,C136,C149,C156,C164,C170,C177,C184,C191,C198,C205,C213,C219,C225,C232,C247)</f>
        <v>16703.62</v>
      </c>
      <c r="D5" s="124">
        <f>SUM(D6,D18,D27,D38,D50,D61,D72,D84,D93,D106,D116,D125,D136,D149,D156,D164,D170,D177,D184,D191,D198,D205,D213,D219,D225,D232,D247)</f>
        <v>200</v>
      </c>
    </row>
    <row r="6" spans="1:4" s="118" customFormat="1" ht="13.5">
      <c r="A6" s="125" t="s">
        <v>68</v>
      </c>
      <c r="B6" s="124">
        <f t="shared" ref="B6:B69" si="0">C6+D6</f>
        <v>574</v>
      </c>
      <c r="C6" s="121">
        <f>SUM(C7:C17)</f>
        <v>574</v>
      </c>
      <c r="D6" s="121">
        <f>SUM(D7:D17)</f>
        <v>0</v>
      </c>
    </row>
    <row r="7" spans="1:4" s="118" customFormat="1" ht="13.5">
      <c r="A7" s="125" t="s">
        <v>69</v>
      </c>
      <c r="B7" s="124">
        <f t="shared" si="0"/>
        <v>384</v>
      </c>
      <c r="C7" s="121">
        <f>233+95+56</f>
        <v>384</v>
      </c>
      <c r="D7" s="121"/>
    </row>
    <row r="8" spans="1:4" s="118" customFormat="1" ht="13.5">
      <c r="A8" s="125" t="s">
        <v>70</v>
      </c>
      <c r="B8" s="124">
        <f t="shared" si="0"/>
        <v>0</v>
      </c>
      <c r="C8" s="121"/>
      <c r="D8" s="121"/>
    </row>
    <row r="9" spans="1:4" s="118" customFormat="1" ht="13.5">
      <c r="A9" s="126" t="s">
        <v>71</v>
      </c>
      <c r="B9" s="124">
        <f t="shared" si="0"/>
        <v>0</v>
      </c>
      <c r="C9" s="121"/>
      <c r="D9" s="121"/>
    </row>
    <row r="10" spans="1:4" s="118" customFormat="1" ht="13.5">
      <c r="A10" s="126" t="s">
        <v>72</v>
      </c>
      <c r="B10" s="124">
        <f t="shared" si="0"/>
        <v>83</v>
      </c>
      <c r="C10" s="121">
        <v>83</v>
      </c>
      <c r="D10" s="121"/>
    </row>
    <row r="11" spans="1:4" s="118" customFormat="1" ht="13.5">
      <c r="A11" s="126" t="s">
        <v>73</v>
      </c>
      <c r="B11" s="124">
        <f t="shared" si="0"/>
        <v>0</v>
      </c>
      <c r="C11" s="121"/>
      <c r="D11" s="121"/>
    </row>
    <row r="12" spans="1:4" s="118" customFormat="1" ht="13.5">
      <c r="A12" s="115" t="s">
        <v>74</v>
      </c>
      <c r="B12" s="124">
        <f t="shared" si="0"/>
        <v>0</v>
      </c>
      <c r="C12" s="121"/>
      <c r="D12" s="121"/>
    </row>
    <row r="13" spans="1:4" s="118" customFormat="1" ht="13.5">
      <c r="A13" s="115" t="s">
        <v>75</v>
      </c>
      <c r="B13" s="124">
        <f t="shared" si="0"/>
        <v>0</v>
      </c>
      <c r="C13" s="121"/>
      <c r="D13" s="121"/>
    </row>
    <row r="14" spans="1:4" s="118" customFormat="1" ht="13.5">
      <c r="A14" s="115" t="s">
        <v>76</v>
      </c>
      <c r="B14" s="124">
        <f t="shared" si="0"/>
        <v>18</v>
      </c>
      <c r="C14" s="121">
        <v>18</v>
      </c>
      <c r="D14" s="121"/>
    </row>
    <row r="15" spans="1:4" s="118" customFormat="1" ht="13.5">
      <c r="A15" s="115" t="s">
        <v>77</v>
      </c>
      <c r="B15" s="124">
        <f t="shared" si="0"/>
        <v>3</v>
      </c>
      <c r="C15" s="121">
        <v>3</v>
      </c>
      <c r="D15" s="121"/>
    </row>
    <row r="16" spans="1:4" s="118" customFormat="1" ht="13.5">
      <c r="A16" s="115" t="s">
        <v>78</v>
      </c>
      <c r="B16" s="124">
        <f t="shared" si="0"/>
        <v>0</v>
      </c>
      <c r="C16" s="121"/>
      <c r="D16" s="121"/>
    </row>
    <row r="17" spans="1:4" s="118" customFormat="1" ht="13.5">
      <c r="A17" s="115" t="s">
        <v>79</v>
      </c>
      <c r="B17" s="124">
        <f t="shared" si="0"/>
        <v>86</v>
      </c>
      <c r="C17" s="121">
        <v>86</v>
      </c>
      <c r="D17" s="121"/>
    </row>
    <row r="18" spans="1:4" s="118" customFormat="1" ht="13.5">
      <c r="A18" s="125" t="s">
        <v>80</v>
      </c>
      <c r="B18" s="124">
        <f t="shared" si="0"/>
        <v>355</v>
      </c>
      <c r="C18" s="121">
        <f>SUM(C19:C26)</f>
        <v>355</v>
      </c>
      <c r="D18" s="121">
        <f>SUM(D19:D26)</f>
        <v>0</v>
      </c>
    </row>
    <row r="19" spans="1:4" s="118" customFormat="1" ht="13.5">
      <c r="A19" s="125" t="s">
        <v>69</v>
      </c>
      <c r="B19" s="124">
        <f t="shared" si="0"/>
        <v>232</v>
      </c>
      <c r="C19" s="121">
        <v>232</v>
      </c>
      <c r="D19" s="121"/>
    </row>
    <row r="20" spans="1:4" s="118" customFormat="1" ht="13.5">
      <c r="A20" s="125" t="s">
        <v>70</v>
      </c>
      <c r="B20" s="124">
        <f t="shared" si="0"/>
        <v>74</v>
      </c>
      <c r="C20" s="121">
        <v>74</v>
      </c>
      <c r="D20" s="121"/>
    </row>
    <row r="21" spans="1:4" s="118" customFormat="1" ht="13.5">
      <c r="A21" s="126" t="s">
        <v>71</v>
      </c>
      <c r="B21" s="124">
        <f t="shared" si="0"/>
        <v>0</v>
      </c>
      <c r="C21" s="121"/>
      <c r="D21" s="121"/>
    </row>
    <row r="22" spans="1:4" s="118" customFormat="1" ht="13.5">
      <c r="A22" s="126" t="s">
        <v>81</v>
      </c>
      <c r="B22" s="124">
        <f t="shared" si="0"/>
        <v>27</v>
      </c>
      <c r="C22" s="121">
        <v>27</v>
      </c>
      <c r="D22" s="121"/>
    </row>
    <row r="23" spans="1:4" s="118" customFormat="1" ht="13.5">
      <c r="A23" s="126" t="s">
        <v>82</v>
      </c>
      <c r="B23" s="124">
        <f t="shared" si="0"/>
        <v>12</v>
      </c>
      <c r="C23" s="121">
        <v>12</v>
      </c>
      <c r="D23" s="121"/>
    </row>
    <row r="24" spans="1:4" s="118" customFormat="1" ht="13.5">
      <c r="A24" s="126" t="s">
        <v>83</v>
      </c>
      <c r="B24" s="124">
        <f t="shared" si="0"/>
        <v>0</v>
      </c>
      <c r="C24" s="121"/>
      <c r="D24" s="121"/>
    </row>
    <row r="25" spans="1:4" s="118" customFormat="1" ht="13.5">
      <c r="A25" s="126" t="s">
        <v>78</v>
      </c>
      <c r="B25" s="124">
        <f t="shared" si="0"/>
        <v>0</v>
      </c>
      <c r="C25" s="121"/>
      <c r="D25" s="121"/>
    </row>
    <row r="26" spans="1:4" s="118" customFormat="1" ht="13.5">
      <c r="A26" s="126" t="s">
        <v>84</v>
      </c>
      <c r="B26" s="124">
        <f t="shared" si="0"/>
        <v>10</v>
      </c>
      <c r="C26" s="121">
        <v>10</v>
      </c>
      <c r="D26" s="121"/>
    </row>
    <row r="27" spans="1:4" s="118" customFormat="1" ht="13.5">
      <c r="A27" s="125" t="s">
        <v>85</v>
      </c>
      <c r="B27" s="124">
        <f t="shared" si="0"/>
        <v>3358</v>
      </c>
      <c r="C27" s="121">
        <f>SUM(C28:C37)</f>
        <v>3358</v>
      </c>
      <c r="D27" s="121">
        <f>SUM(D28:D37)</f>
        <v>0</v>
      </c>
    </row>
    <row r="28" spans="1:4" s="118" customFormat="1" ht="13.5">
      <c r="A28" s="125" t="s">
        <v>69</v>
      </c>
      <c r="B28" s="124">
        <f t="shared" si="0"/>
        <v>2239</v>
      </c>
      <c r="C28" s="121">
        <f>854+735+650</f>
        <v>2239</v>
      </c>
      <c r="D28" s="121"/>
    </row>
    <row r="29" spans="1:4" s="118" customFormat="1" ht="13.5">
      <c r="A29" s="125" t="s">
        <v>70</v>
      </c>
      <c r="B29" s="124">
        <f t="shared" si="0"/>
        <v>0</v>
      </c>
      <c r="C29" s="121"/>
      <c r="D29" s="121"/>
    </row>
    <row r="30" spans="1:4" s="118" customFormat="1" ht="13.5">
      <c r="A30" s="126" t="s">
        <v>71</v>
      </c>
      <c r="B30" s="124">
        <f t="shared" si="0"/>
        <v>0</v>
      </c>
      <c r="C30" s="121"/>
      <c r="D30" s="121"/>
    </row>
    <row r="31" spans="1:4" s="118" customFormat="1" ht="13.5">
      <c r="A31" s="126" t="s">
        <v>86</v>
      </c>
      <c r="B31" s="124">
        <f t="shared" si="0"/>
        <v>0</v>
      </c>
      <c r="C31" s="121"/>
      <c r="D31" s="121"/>
    </row>
    <row r="32" spans="1:4" s="118" customFormat="1" ht="13.5">
      <c r="A32" s="126" t="s">
        <v>87</v>
      </c>
      <c r="B32" s="124">
        <f t="shared" si="0"/>
        <v>0</v>
      </c>
      <c r="C32" s="121"/>
      <c r="D32" s="121"/>
    </row>
    <row r="33" spans="1:4" s="118" customFormat="1" ht="13.5">
      <c r="A33" s="127" t="s">
        <v>88</v>
      </c>
      <c r="B33" s="124">
        <f t="shared" si="0"/>
        <v>0</v>
      </c>
      <c r="C33" s="121"/>
      <c r="D33" s="121"/>
    </row>
    <row r="34" spans="1:4" s="118" customFormat="1" ht="13.5">
      <c r="A34" s="125" t="s">
        <v>89</v>
      </c>
      <c r="B34" s="124">
        <f t="shared" si="0"/>
        <v>254</v>
      </c>
      <c r="C34" s="121">
        <v>254</v>
      </c>
      <c r="D34" s="121"/>
    </row>
    <row r="35" spans="1:4" s="118" customFormat="1" ht="13.5">
      <c r="A35" s="126" t="s">
        <v>90</v>
      </c>
      <c r="B35" s="124">
        <f t="shared" si="0"/>
        <v>0</v>
      </c>
      <c r="C35" s="121"/>
      <c r="D35" s="121"/>
    </row>
    <row r="36" spans="1:4" s="118" customFormat="1" ht="13.5">
      <c r="A36" s="126" t="s">
        <v>78</v>
      </c>
      <c r="B36" s="124">
        <f t="shared" si="0"/>
        <v>40</v>
      </c>
      <c r="C36" s="121">
        <v>40</v>
      </c>
      <c r="D36" s="121"/>
    </row>
    <row r="37" spans="1:4" s="118" customFormat="1" ht="13.5">
      <c r="A37" s="126" t="s">
        <v>91</v>
      </c>
      <c r="B37" s="124">
        <f t="shared" si="0"/>
        <v>825</v>
      </c>
      <c r="C37" s="121">
        <v>825</v>
      </c>
      <c r="D37" s="121"/>
    </row>
    <row r="38" spans="1:4" s="118" customFormat="1" ht="13.5">
      <c r="A38" s="125" t="s">
        <v>92</v>
      </c>
      <c r="B38" s="124">
        <f t="shared" si="0"/>
        <v>657</v>
      </c>
      <c r="C38" s="121">
        <f>SUM(C39:C49)</f>
        <v>657</v>
      </c>
      <c r="D38" s="121">
        <f>SUM(D39:D49)</f>
        <v>0</v>
      </c>
    </row>
    <row r="39" spans="1:4" s="118" customFormat="1" ht="13.5">
      <c r="A39" s="125" t="s">
        <v>69</v>
      </c>
      <c r="B39" s="124">
        <f t="shared" si="0"/>
        <v>193</v>
      </c>
      <c r="C39" s="121">
        <v>193</v>
      </c>
      <c r="D39" s="121"/>
    </row>
    <row r="40" spans="1:4" s="118" customFormat="1" ht="13.5">
      <c r="A40" s="125" t="s">
        <v>70</v>
      </c>
      <c r="B40" s="124">
        <f t="shared" si="0"/>
        <v>5</v>
      </c>
      <c r="C40" s="121">
        <v>5</v>
      </c>
      <c r="D40" s="121"/>
    </row>
    <row r="41" spans="1:4" s="118" customFormat="1" ht="13.5">
      <c r="A41" s="126" t="s">
        <v>71</v>
      </c>
      <c r="B41" s="124">
        <f t="shared" si="0"/>
        <v>0</v>
      </c>
      <c r="C41" s="121"/>
      <c r="D41" s="121"/>
    </row>
    <row r="42" spans="1:4" s="118" customFormat="1" ht="13.5">
      <c r="A42" s="126" t="s">
        <v>93</v>
      </c>
      <c r="B42" s="124">
        <f t="shared" si="0"/>
        <v>0</v>
      </c>
      <c r="C42" s="121"/>
      <c r="D42" s="121"/>
    </row>
    <row r="43" spans="1:4" s="118" customFormat="1" ht="13.5">
      <c r="A43" s="126" t="s">
        <v>94</v>
      </c>
      <c r="B43" s="124">
        <f t="shared" si="0"/>
        <v>0</v>
      </c>
      <c r="C43" s="121"/>
      <c r="D43" s="121"/>
    </row>
    <row r="44" spans="1:4" s="118" customFormat="1" ht="13.5">
      <c r="A44" s="125" t="s">
        <v>95</v>
      </c>
      <c r="B44" s="124">
        <f t="shared" si="0"/>
        <v>0</v>
      </c>
      <c r="C44" s="121"/>
      <c r="D44" s="121"/>
    </row>
    <row r="45" spans="1:4" s="118" customFormat="1" ht="13.5">
      <c r="A45" s="125" t="s">
        <v>96</v>
      </c>
      <c r="B45" s="124">
        <f t="shared" si="0"/>
        <v>0</v>
      </c>
      <c r="C45" s="121"/>
      <c r="D45" s="121"/>
    </row>
    <row r="46" spans="1:4" s="118" customFormat="1" ht="13.5">
      <c r="A46" s="125" t="s">
        <v>97</v>
      </c>
      <c r="B46" s="124">
        <f t="shared" si="0"/>
        <v>321</v>
      </c>
      <c r="C46" s="121">
        <v>321</v>
      </c>
      <c r="D46" s="121"/>
    </row>
    <row r="47" spans="1:4" s="118" customFormat="1" ht="13.5">
      <c r="A47" s="125" t="s">
        <v>98</v>
      </c>
      <c r="B47" s="124">
        <f t="shared" si="0"/>
        <v>0</v>
      </c>
      <c r="C47" s="121"/>
      <c r="D47" s="121"/>
    </row>
    <row r="48" spans="1:4" s="118" customFormat="1" ht="13.5">
      <c r="A48" s="125" t="s">
        <v>78</v>
      </c>
      <c r="B48" s="124">
        <f t="shared" si="0"/>
        <v>0</v>
      </c>
      <c r="C48" s="121"/>
      <c r="D48" s="121"/>
    </row>
    <row r="49" spans="1:4" s="118" customFormat="1" ht="13.5">
      <c r="A49" s="126" t="s">
        <v>99</v>
      </c>
      <c r="B49" s="124">
        <f t="shared" si="0"/>
        <v>138</v>
      </c>
      <c r="C49" s="121">
        <v>138</v>
      </c>
      <c r="D49" s="121"/>
    </row>
    <row r="50" spans="1:4" s="118" customFormat="1" ht="13.5">
      <c r="A50" s="126" t="s">
        <v>100</v>
      </c>
      <c r="B50" s="124">
        <f t="shared" si="0"/>
        <v>232</v>
      </c>
      <c r="C50" s="121">
        <f>SUM(C51:C60)</f>
        <v>232</v>
      </c>
      <c r="D50" s="121">
        <f>SUM(D51:D60)</f>
        <v>0</v>
      </c>
    </row>
    <row r="51" spans="1:4" s="118" customFormat="1" ht="13.5">
      <c r="A51" s="126" t="s">
        <v>69</v>
      </c>
      <c r="B51" s="124">
        <f t="shared" si="0"/>
        <v>90</v>
      </c>
      <c r="C51" s="121">
        <v>90</v>
      </c>
      <c r="D51" s="121"/>
    </row>
    <row r="52" spans="1:4" s="118" customFormat="1" ht="13.5">
      <c r="A52" s="115" t="s">
        <v>70</v>
      </c>
      <c r="B52" s="124">
        <f t="shared" si="0"/>
        <v>3</v>
      </c>
      <c r="C52" s="121">
        <v>3</v>
      </c>
      <c r="D52" s="121"/>
    </row>
    <row r="53" spans="1:4" s="118" customFormat="1" ht="13.5">
      <c r="A53" s="125" t="s">
        <v>71</v>
      </c>
      <c r="B53" s="124">
        <f t="shared" si="0"/>
        <v>0</v>
      </c>
      <c r="C53" s="121"/>
      <c r="D53" s="121"/>
    </row>
    <row r="54" spans="1:4" s="118" customFormat="1" ht="13.5">
      <c r="A54" s="125" t="s">
        <v>101</v>
      </c>
      <c r="B54" s="124">
        <f t="shared" si="0"/>
        <v>0</v>
      </c>
      <c r="C54" s="121"/>
      <c r="D54" s="121"/>
    </row>
    <row r="55" spans="1:4" s="118" customFormat="1" ht="13.5">
      <c r="A55" s="125" t="s">
        <v>102</v>
      </c>
      <c r="B55" s="124">
        <f t="shared" si="0"/>
        <v>0</v>
      </c>
      <c r="C55" s="121"/>
      <c r="D55" s="121"/>
    </row>
    <row r="56" spans="1:4" s="118" customFormat="1" ht="13.5">
      <c r="A56" s="126" t="s">
        <v>103</v>
      </c>
      <c r="B56" s="124">
        <f t="shared" si="0"/>
        <v>0</v>
      </c>
      <c r="C56" s="121"/>
      <c r="D56" s="121"/>
    </row>
    <row r="57" spans="1:4" s="118" customFormat="1" ht="13.5">
      <c r="A57" s="126" t="s">
        <v>104</v>
      </c>
      <c r="B57" s="124">
        <f t="shared" si="0"/>
        <v>0</v>
      </c>
      <c r="C57" s="121"/>
      <c r="D57" s="121"/>
    </row>
    <row r="58" spans="1:4" s="118" customFormat="1" ht="13.5">
      <c r="A58" s="126" t="s">
        <v>105</v>
      </c>
      <c r="B58" s="124">
        <f t="shared" si="0"/>
        <v>0</v>
      </c>
      <c r="C58" s="121"/>
      <c r="D58" s="121"/>
    </row>
    <row r="59" spans="1:4" s="118" customFormat="1" ht="13.5">
      <c r="A59" s="125" t="s">
        <v>78</v>
      </c>
      <c r="B59" s="124">
        <f t="shared" si="0"/>
        <v>99</v>
      </c>
      <c r="C59" s="121">
        <v>99</v>
      </c>
      <c r="D59" s="121"/>
    </row>
    <row r="60" spans="1:4" s="118" customFormat="1" ht="13.5">
      <c r="A60" s="126" t="s">
        <v>106</v>
      </c>
      <c r="B60" s="124">
        <f t="shared" si="0"/>
        <v>40</v>
      </c>
      <c r="C60" s="121">
        <v>40</v>
      </c>
      <c r="D60" s="121"/>
    </row>
    <row r="61" spans="1:4" s="118" customFormat="1" ht="13.5">
      <c r="A61" s="127" t="s">
        <v>107</v>
      </c>
      <c r="B61" s="124">
        <f t="shared" si="0"/>
        <v>1750</v>
      </c>
      <c r="C61" s="121">
        <f>SUM(C62:C71)</f>
        <v>1750</v>
      </c>
      <c r="D61" s="121">
        <f>SUM(D62:D71)</f>
        <v>0</v>
      </c>
    </row>
    <row r="62" spans="1:4" s="118" customFormat="1" ht="13.5">
      <c r="A62" s="126" t="s">
        <v>69</v>
      </c>
      <c r="B62" s="124">
        <f t="shared" si="0"/>
        <v>477</v>
      </c>
      <c r="C62" s="121">
        <v>477</v>
      </c>
      <c r="D62" s="121"/>
    </row>
    <row r="63" spans="1:4" s="118" customFormat="1" ht="13.5">
      <c r="A63" s="115" t="s">
        <v>70</v>
      </c>
      <c r="B63" s="124">
        <f t="shared" si="0"/>
        <v>0</v>
      </c>
      <c r="C63" s="121"/>
      <c r="D63" s="121"/>
    </row>
    <row r="64" spans="1:4" s="118" customFormat="1" ht="13.5">
      <c r="A64" s="115" t="s">
        <v>71</v>
      </c>
      <c r="B64" s="124">
        <f t="shared" si="0"/>
        <v>0</v>
      </c>
      <c r="C64" s="121"/>
      <c r="D64" s="121"/>
    </row>
    <row r="65" spans="1:4" s="118" customFormat="1" ht="13.5">
      <c r="A65" s="115" t="s">
        <v>108</v>
      </c>
      <c r="B65" s="124">
        <f t="shared" si="0"/>
        <v>0</v>
      </c>
      <c r="C65" s="121"/>
      <c r="D65" s="121"/>
    </row>
    <row r="66" spans="1:4" s="118" customFormat="1" ht="13.5">
      <c r="A66" s="115" t="s">
        <v>109</v>
      </c>
      <c r="B66" s="124">
        <f t="shared" si="0"/>
        <v>100</v>
      </c>
      <c r="C66" s="121">
        <v>100</v>
      </c>
      <c r="D66" s="121"/>
    </row>
    <row r="67" spans="1:4" s="118" customFormat="1" ht="13.5">
      <c r="A67" s="115" t="s">
        <v>110</v>
      </c>
      <c r="B67" s="124">
        <f t="shared" si="0"/>
        <v>0</v>
      </c>
      <c r="C67" s="121"/>
      <c r="D67" s="121"/>
    </row>
    <row r="68" spans="1:4" s="118" customFormat="1" ht="13.5">
      <c r="A68" s="125" t="s">
        <v>111</v>
      </c>
      <c r="B68" s="124">
        <f t="shared" si="0"/>
        <v>0</v>
      </c>
      <c r="C68" s="121"/>
      <c r="D68" s="121"/>
    </row>
    <row r="69" spans="1:4" s="118" customFormat="1" ht="13.5">
      <c r="A69" s="126" t="s">
        <v>112</v>
      </c>
      <c r="B69" s="124">
        <f t="shared" si="0"/>
        <v>0</v>
      </c>
      <c r="C69" s="121"/>
      <c r="D69" s="121"/>
    </row>
    <row r="70" spans="1:4" s="118" customFormat="1" ht="13.5">
      <c r="A70" s="126" t="s">
        <v>78</v>
      </c>
      <c r="B70" s="124">
        <f t="shared" ref="B70:B133" si="1">C70+D70</f>
        <v>838</v>
      </c>
      <c r="C70" s="121">
        <f>948-110</f>
        <v>838</v>
      </c>
      <c r="D70" s="121"/>
    </row>
    <row r="71" spans="1:4" s="118" customFormat="1" ht="13.5">
      <c r="A71" s="126" t="s">
        <v>113</v>
      </c>
      <c r="B71" s="124">
        <f t="shared" si="1"/>
        <v>335</v>
      </c>
      <c r="C71" s="121">
        <v>335</v>
      </c>
      <c r="D71" s="121"/>
    </row>
    <row r="72" spans="1:4" s="118" customFormat="1" ht="13.5">
      <c r="A72" s="125" t="s">
        <v>114</v>
      </c>
      <c r="B72" s="124">
        <f t="shared" si="1"/>
        <v>300</v>
      </c>
      <c r="C72" s="121">
        <f>SUM(C73:C83)</f>
        <v>300</v>
      </c>
      <c r="D72" s="121">
        <f>SUM(D73:D83)</f>
        <v>0</v>
      </c>
    </row>
    <row r="73" spans="1:4" s="118" customFormat="1" ht="13.5">
      <c r="A73" s="125" t="s">
        <v>69</v>
      </c>
      <c r="B73" s="124">
        <f t="shared" si="1"/>
        <v>0</v>
      </c>
      <c r="C73" s="121"/>
      <c r="D73" s="121"/>
    </row>
    <row r="74" spans="1:4" s="118" customFormat="1" ht="13.5">
      <c r="A74" s="125" t="s">
        <v>70</v>
      </c>
      <c r="B74" s="124">
        <f t="shared" si="1"/>
        <v>0</v>
      </c>
      <c r="C74" s="121"/>
      <c r="D74" s="121"/>
    </row>
    <row r="75" spans="1:4" s="118" customFormat="1" ht="13.5">
      <c r="A75" s="126" t="s">
        <v>71</v>
      </c>
      <c r="B75" s="124">
        <f t="shared" si="1"/>
        <v>0</v>
      </c>
      <c r="C75" s="121"/>
      <c r="D75" s="121"/>
    </row>
    <row r="76" spans="1:4" s="118" customFormat="1" ht="13.5">
      <c r="A76" s="126" t="s">
        <v>115</v>
      </c>
      <c r="B76" s="124">
        <f t="shared" si="1"/>
        <v>0</v>
      </c>
      <c r="C76" s="121"/>
      <c r="D76" s="121"/>
    </row>
    <row r="77" spans="1:4" s="118" customFormat="1" ht="13.5">
      <c r="A77" s="126" t="s">
        <v>835</v>
      </c>
      <c r="B77" s="124">
        <f t="shared" si="1"/>
        <v>0</v>
      </c>
      <c r="C77" s="121"/>
      <c r="D77" s="121"/>
    </row>
    <row r="78" spans="1:4" s="118" customFormat="1" ht="13.5">
      <c r="A78" s="115" t="s">
        <v>116</v>
      </c>
      <c r="B78" s="124">
        <f t="shared" si="1"/>
        <v>0</v>
      </c>
      <c r="C78" s="121"/>
      <c r="D78" s="121"/>
    </row>
    <row r="79" spans="1:4" s="118" customFormat="1" ht="13.5">
      <c r="A79" s="125" t="s">
        <v>117</v>
      </c>
      <c r="B79" s="124">
        <f t="shared" si="1"/>
        <v>0</v>
      </c>
      <c r="C79" s="121"/>
      <c r="D79" s="121"/>
    </row>
    <row r="80" spans="1:4" s="118" customFormat="1" ht="13.5">
      <c r="A80" s="125" t="s">
        <v>118</v>
      </c>
      <c r="B80" s="124">
        <f t="shared" si="1"/>
        <v>0</v>
      </c>
      <c r="C80" s="121"/>
      <c r="D80" s="121"/>
    </row>
    <row r="81" spans="1:4" s="118" customFormat="1" ht="13.5">
      <c r="A81" s="125" t="s">
        <v>111</v>
      </c>
      <c r="B81" s="124">
        <f t="shared" si="1"/>
        <v>0</v>
      </c>
      <c r="C81" s="121"/>
      <c r="D81" s="121"/>
    </row>
    <row r="82" spans="1:4" s="118" customFormat="1" ht="13.5">
      <c r="A82" s="126" t="s">
        <v>78</v>
      </c>
      <c r="B82" s="124">
        <f t="shared" si="1"/>
        <v>0</v>
      </c>
      <c r="C82" s="121"/>
      <c r="D82" s="121"/>
    </row>
    <row r="83" spans="1:4" s="118" customFormat="1" ht="13.5">
      <c r="A83" s="126" t="s">
        <v>119</v>
      </c>
      <c r="B83" s="124">
        <f t="shared" si="1"/>
        <v>300</v>
      </c>
      <c r="C83" s="121">
        <v>300</v>
      </c>
      <c r="D83" s="121"/>
    </row>
    <row r="84" spans="1:4" s="118" customFormat="1" ht="13.5">
      <c r="A84" s="126" t="s">
        <v>120</v>
      </c>
      <c r="B84" s="124">
        <f t="shared" si="1"/>
        <v>211</v>
      </c>
      <c r="C84" s="121">
        <f>SUM(C85:C92)</f>
        <v>211</v>
      </c>
      <c r="D84" s="121">
        <f>SUM(D85:D92)</f>
        <v>0</v>
      </c>
    </row>
    <row r="85" spans="1:4" s="118" customFormat="1" ht="13.5">
      <c r="A85" s="125" t="s">
        <v>69</v>
      </c>
      <c r="B85" s="124">
        <f t="shared" si="1"/>
        <v>121</v>
      </c>
      <c r="C85" s="121">
        <v>121</v>
      </c>
      <c r="D85" s="121"/>
    </row>
    <row r="86" spans="1:4" s="118" customFormat="1" ht="13.5">
      <c r="A86" s="125" t="s">
        <v>70</v>
      </c>
      <c r="B86" s="124">
        <f t="shared" si="1"/>
        <v>0</v>
      </c>
      <c r="C86" s="121"/>
      <c r="D86" s="121"/>
    </row>
    <row r="87" spans="1:4" s="118" customFormat="1" ht="13.5">
      <c r="A87" s="125" t="s">
        <v>71</v>
      </c>
      <c r="B87" s="124">
        <f t="shared" si="1"/>
        <v>0</v>
      </c>
      <c r="C87" s="121"/>
      <c r="D87" s="121"/>
    </row>
    <row r="88" spans="1:4" s="118" customFormat="1" ht="13.5">
      <c r="A88" s="128" t="s">
        <v>121</v>
      </c>
      <c r="B88" s="124">
        <f t="shared" si="1"/>
        <v>0</v>
      </c>
      <c r="C88" s="121"/>
      <c r="D88" s="121"/>
    </row>
    <row r="89" spans="1:4" s="118" customFormat="1" ht="13.5">
      <c r="A89" s="126" t="s">
        <v>122</v>
      </c>
      <c r="B89" s="124">
        <f t="shared" si="1"/>
        <v>0</v>
      </c>
      <c r="C89" s="121"/>
      <c r="D89" s="121"/>
    </row>
    <row r="90" spans="1:4" s="118" customFormat="1" ht="13.5">
      <c r="A90" s="126" t="s">
        <v>111</v>
      </c>
      <c r="B90" s="124">
        <f t="shared" si="1"/>
        <v>0</v>
      </c>
      <c r="C90" s="121"/>
      <c r="D90" s="121"/>
    </row>
    <row r="91" spans="1:4" s="118" customFormat="1" ht="13.5">
      <c r="A91" s="126" t="s">
        <v>78</v>
      </c>
      <c r="B91" s="124">
        <f t="shared" si="1"/>
        <v>0</v>
      </c>
      <c r="C91" s="121"/>
      <c r="D91" s="121"/>
    </row>
    <row r="92" spans="1:4" s="118" customFormat="1" ht="13.5">
      <c r="A92" s="115" t="s">
        <v>123</v>
      </c>
      <c r="B92" s="124">
        <f t="shared" si="1"/>
        <v>90</v>
      </c>
      <c r="C92" s="121">
        <v>90</v>
      </c>
      <c r="D92" s="121"/>
    </row>
    <row r="93" spans="1:4" s="118" customFormat="1" ht="13.5">
      <c r="A93" s="125" t="s">
        <v>124</v>
      </c>
      <c r="B93" s="124">
        <f t="shared" si="1"/>
        <v>0</v>
      </c>
      <c r="C93" s="121">
        <f>SUM(C94:C105)</f>
        <v>0</v>
      </c>
      <c r="D93" s="121">
        <f>SUM(D94:D105)</f>
        <v>0</v>
      </c>
    </row>
    <row r="94" spans="1:4" s="118" customFormat="1" ht="13.5">
      <c r="A94" s="125" t="s">
        <v>69</v>
      </c>
      <c r="B94" s="124">
        <f t="shared" si="1"/>
        <v>0</v>
      </c>
      <c r="C94" s="121"/>
      <c r="D94" s="121"/>
    </row>
    <row r="95" spans="1:4" s="118" customFormat="1" ht="13.5">
      <c r="A95" s="126" t="s">
        <v>70</v>
      </c>
      <c r="B95" s="124">
        <f t="shared" si="1"/>
        <v>0</v>
      </c>
      <c r="C95" s="121"/>
      <c r="D95" s="121"/>
    </row>
    <row r="96" spans="1:4" s="118" customFormat="1" ht="13.5">
      <c r="A96" s="126" t="s">
        <v>71</v>
      </c>
      <c r="B96" s="124">
        <f t="shared" si="1"/>
        <v>0</v>
      </c>
      <c r="C96" s="121"/>
      <c r="D96" s="121"/>
    </row>
    <row r="97" spans="1:4" s="118" customFormat="1" ht="13.5">
      <c r="A97" s="125" t="s">
        <v>125</v>
      </c>
      <c r="B97" s="124">
        <f t="shared" si="1"/>
        <v>0</v>
      </c>
      <c r="C97" s="121"/>
      <c r="D97" s="121"/>
    </row>
    <row r="98" spans="1:4" s="118" customFormat="1" ht="13.5">
      <c r="A98" s="125" t="s">
        <v>126</v>
      </c>
      <c r="B98" s="124">
        <f t="shared" si="1"/>
        <v>0</v>
      </c>
      <c r="C98" s="121"/>
      <c r="D98" s="121"/>
    </row>
    <row r="99" spans="1:4" s="118" customFormat="1" ht="13.5">
      <c r="A99" s="125" t="s">
        <v>111</v>
      </c>
      <c r="B99" s="124">
        <f t="shared" si="1"/>
        <v>0</v>
      </c>
      <c r="C99" s="121"/>
      <c r="D99" s="121"/>
    </row>
    <row r="100" spans="1:4" s="118" customFormat="1" ht="13.5">
      <c r="A100" s="125" t="s">
        <v>127</v>
      </c>
      <c r="B100" s="124">
        <f t="shared" si="1"/>
        <v>0</v>
      </c>
      <c r="C100" s="121"/>
      <c r="D100" s="121"/>
    </row>
    <row r="101" spans="1:4" s="118" customFormat="1" ht="13.5">
      <c r="A101" s="125" t="s">
        <v>128</v>
      </c>
      <c r="B101" s="124">
        <f t="shared" si="1"/>
        <v>0</v>
      </c>
      <c r="C101" s="121"/>
      <c r="D101" s="121"/>
    </row>
    <row r="102" spans="1:4" s="118" customFormat="1" ht="13.5">
      <c r="A102" s="125" t="s">
        <v>129</v>
      </c>
      <c r="B102" s="124">
        <f t="shared" si="1"/>
        <v>0</v>
      </c>
      <c r="C102" s="121"/>
      <c r="D102" s="121"/>
    </row>
    <row r="103" spans="1:4" s="118" customFormat="1" ht="13.5">
      <c r="A103" s="125" t="s">
        <v>130</v>
      </c>
      <c r="B103" s="124">
        <f t="shared" si="1"/>
        <v>0</v>
      </c>
      <c r="C103" s="121"/>
      <c r="D103" s="121"/>
    </row>
    <row r="104" spans="1:4" s="118" customFormat="1" ht="13.5">
      <c r="A104" s="126" t="s">
        <v>78</v>
      </c>
      <c r="B104" s="124">
        <f t="shared" si="1"/>
        <v>0</v>
      </c>
      <c r="C104" s="121"/>
      <c r="D104" s="121"/>
    </row>
    <row r="105" spans="1:4" s="118" customFormat="1" ht="13.5">
      <c r="A105" s="126" t="s">
        <v>131</v>
      </c>
      <c r="B105" s="124">
        <f t="shared" si="1"/>
        <v>0</v>
      </c>
      <c r="C105" s="121"/>
      <c r="D105" s="121"/>
    </row>
    <row r="106" spans="1:4" s="118" customFormat="1" ht="13.5">
      <c r="A106" s="126" t="s">
        <v>132</v>
      </c>
      <c r="B106" s="124">
        <f t="shared" si="1"/>
        <v>24.62</v>
      </c>
      <c r="C106" s="121">
        <f>SUM(C107:C115)</f>
        <v>24.62</v>
      </c>
      <c r="D106" s="121">
        <f>SUM(D107:D115)</f>
        <v>0</v>
      </c>
    </row>
    <row r="107" spans="1:4" s="118" customFormat="1" ht="13.5">
      <c r="A107" s="126" t="s">
        <v>69</v>
      </c>
      <c r="B107" s="124">
        <f t="shared" si="1"/>
        <v>0</v>
      </c>
      <c r="C107" s="121"/>
      <c r="D107" s="121"/>
    </row>
    <row r="108" spans="1:4" s="118" customFormat="1" ht="13.5">
      <c r="A108" s="125" t="s">
        <v>70</v>
      </c>
      <c r="B108" s="124">
        <f t="shared" si="1"/>
        <v>0</v>
      </c>
      <c r="C108" s="121"/>
      <c r="D108" s="121"/>
    </row>
    <row r="109" spans="1:4" s="118" customFormat="1" ht="13.5">
      <c r="A109" s="125" t="s">
        <v>71</v>
      </c>
      <c r="B109" s="124">
        <f t="shared" si="1"/>
        <v>0</v>
      </c>
      <c r="C109" s="121"/>
      <c r="D109" s="121"/>
    </row>
    <row r="110" spans="1:4" s="118" customFormat="1" ht="13.5">
      <c r="A110" s="125" t="s">
        <v>133</v>
      </c>
      <c r="B110" s="124">
        <f t="shared" si="1"/>
        <v>0</v>
      </c>
      <c r="C110" s="121"/>
      <c r="D110" s="121"/>
    </row>
    <row r="111" spans="1:4" s="118" customFormat="1" ht="13.5">
      <c r="A111" s="126" t="s">
        <v>134</v>
      </c>
      <c r="B111" s="124">
        <f t="shared" si="1"/>
        <v>0</v>
      </c>
      <c r="C111" s="121"/>
      <c r="D111" s="121"/>
    </row>
    <row r="112" spans="1:4" s="118" customFormat="1" ht="13.5">
      <c r="A112" s="126" t="s">
        <v>135</v>
      </c>
      <c r="B112" s="124">
        <f t="shared" si="1"/>
        <v>0</v>
      </c>
      <c r="C112" s="121"/>
      <c r="D112" s="121"/>
    </row>
    <row r="113" spans="1:4" s="118" customFormat="1" ht="13.5">
      <c r="A113" s="125" t="s">
        <v>136</v>
      </c>
      <c r="B113" s="124">
        <f t="shared" si="1"/>
        <v>0</v>
      </c>
      <c r="C113" s="121"/>
      <c r="D113" s="121"/>
    </row>
    <row r="114" spans="1:4" s="118" customFormat="1" ht="13.5">
      <c r="A114" s="128" t="s">
        <v>78</v>
      </c>
      <c r="B114" s="124">
        <f t="shared" si="1"/>
        <v>0</v>
      </c>
      <c r="C114" s="121"/>
      <c r="D114" s="121"/>
    </row>
    <row r="115" spans="1:4" s="118" customFormat="1" ht="13.5">
      <c r="A115" s="126" t="s">
        <v>137</v>
      </c>
      <c r="B115" s="124">
        <f t="shared" si="1"/>
        <v>24.62</v>
      </c>
      <c r="C115" s="121">
        <f>43-18.38</f>
        <v>24.62</v>
      </c>
      <c r="D115" s="121"/>
    </row>
    <row r="116" spans="1:4" s="118" customFormat="1" ht="13.5">
      <c r="A116" s="129" t="s">
        <v>138</v>
      </c>
      <c r="B116" s="124">
        <f t="shared" si="1"/>
        <v>1701</v>
      </c>
      <c r="C116" s="121">
        <f>SUM(C117:C124)</f>
        <v>1501</v>
      </c>
      <c r="D116" s="121">
        <f>SUM(D117:D124)</f>
        <v>200</v>
      </c>
    </row>
    <row r="117" spans="1:4" s="118" customFormat="1" ht="13.5">
      <c r="A117" s="125" t="s">
        <v>69</v>
      </c>
      <c r="B117" s="124">
        <f t="shared" si="1"/>
        <v>801</v>
      </c>
      <c r="C117" s="121">
        <v>801</v>
      </c>
      <c r="D117" s="121"/>
    </row>
    <row r="118" spans="1:4" s="118" customFormat="1" ht="13.5">
      <c r="A118" s="125" t="s">
        <v>70</v>
      </c>
      <c r="B118" s="124">
        <f t="shared" si="1"/>
        <v>0</v>
      </c>
      <c r="C118" s="121"/>
      <c r="D118" s="121"/>
    </row>
    <row r="119" spans="1:4" s="118" customFormat="1" ht="13.5">
      <c r="A119" s="125" t="s">
        <v>71</v>
      </c>
      <c r="B119" s="124">
        <f t="shared" si="1"/>
        <v>0</v>
      </c>
      <c r="C119" s="121"/>
      <c r="D119" s="121"/>
    </row>
    <row r="120" spans="1:4" s="118" customFormat="1" ht="13.5">
      <c r="A120" s="126" t="s">
        <v>139</v>
      </c>
      <c r="B120" s="124">
        <f t="shared" si="1"/>
        <v>0</v>
      </c>
      <c r="C120" s="121"/>
      <c r="D120" s="121"/>
    </row>
    <row r="121" spans="1:4" s="118" customFormat="1" ht="13.5">
      <c r="A121" s="126" t="s">
        <v>140</v>
      </c>
      <c r="B121" s="124">
        <f t="shared" si="1"/>
        <v>0</v>
      </c>
      <c r="C121" s="121"/>
      <c r="D121" s="121"/>
    </row>
    <row r="122" spans="1:4" s="118" customFormat="1" ht="13.5">
      <c r="A122" s="126" t="s">
        <v>836</v>
      </c>
      <c r="B122" s="124">
        <f t="shared" si="1"/>
        <v>0</v>
      </c>
      <c r="C122" s="121"/>
      <c r="D122" s="121"/>
    </row>
    <row r="123" spans="1:4" s="118" customFormat="1" ht="13.5">
      <c r="A123" s="125" t="s">
        <v>78</v>
      </c>
      <c r="B123" s="124">
        <f t="shared" si="1"/>
        <v>0</v>
      </c>
      <c r="C123" s="121"/>
      <c r="D123" s="121"/>
    </row>
    <row r="124" spans="1:4" s="118" customFormat="1" ht="13.5">
      <c r="A124" s="125" t="s">
        <v>141</v>
      </c>
      <c r="B124" s="124">
        <f t="shared" si="1"/>
        <v>900</v>
      </c>
      <c r="C124" s="121">
        <v>700</v>
      </c>
      <c r="D124" s="121">
        <v>200</v>
      </c>
    </row>
    <row r="125" spans="1:4" s="118" customFormat="1" ht="13.5">
      <c r="A125" s="115" t="s">
        <v>142</v>
      </c>
      <c r="B125" s="124">
        <f t="shared" si="1"/>
        <v>304</v>
      </c>
      <c r="C125" s="121">
        <f>SUM(C126:C135)</f>
        <v>304</v>
      </c>
      <c r="D125" s="121">
        <f>SUM(D126:D135)</f>
        <v>0</v>
      </c>
    </row>
    <row r="126" spans="1:4" s="118" customFormat="1" ht="13.5">
      <c r="A126" s="125" t="s">
        <v>69</v>
      </c>
      <c r="B126" s="124">
        <f t="shared" si="1"/>
        <v>101</v>
      </c>
      <c r="C126" s="121">
        <v>101</v>
      </c>
      <c r="D126" s="121"/>
    </row>
    <row r="127" spans="1:4" s="118" customFormat="1" ht="13.5">
      <c r="A127" s="125" t="s">
        <v>70</v>
      </c>
      <c r="B127" s="124">
        <f t="shared" si="1"/>
        <v>0</v>
      </c>
      <c r="C127" s="121"/>
      <c r="D127" s="121"/>
    </row>
    <row r="128" spans="1:4" s="118" customFormat="1" ht="13.5">
      <c r="A128" s="125" t="s">
        <v>71</v>
      </c>
      <c r="B128" s="124">
        <f t="shared" si="1"/>
        <v>0</v>
      </c>
      <c r="C128" s="121"/>
      <c r="D128" s="121"/>
    </row>
    <row r="129" spans="1:4" s="118" customFormat="1" ht="13.5">
      <c r="A129" s="126" t="s">
        <v>143</v>
      </c>
      <c r="B129" s="124">
        <f t="shared" si="1"/>
        <v>15</v>
      </c>
      <c r="C129" s="121">
        <v>15</v>
      </c>
      <c r="D129" s="121"/>
    </row>
    <row r="130" spans="1:4" s="118" customFormat="1" ht="13.5">
      <c r="A130" s="126" t="s">
        <v>144</v>
      </c>
      <c r="B130" s="124">
        <f t="shared" si="1"/>
        <v>0</v>
      </c>
      <c r="C130" s="121"/>
      <c r="D130" s="121"/>
    </row>
    <row r="131" spans="1:4" s="118" customFormat="1" ht="13.5">
      <c r="A131" s="126" t="s">
        <v>145</v>
      </c>
      <c r="B131" s="124">
        <f t="shared" si="1"/>
        <v>0</v>
      </c>
      <c r="C131" s="121"/>
      <c r="D131" s="121"/>
    </row>
    <row r="132" spans="1:4" s="118" customFormat="1" ht="13.5">
      <c r="A132" s="125" t="s">
        <v>146</v>
      </c>
      <c r="B132" s="124">
        <f t="shared" si="1"/>
        <v>6</v>
      </c>
      <c r="C132" s="121">
        <v>6</v>
      </c>
      <c r="D132" s="121"/>
    </row>
    <row r="133" spans="1:4" s="118" customFormat="1" ht="13.5">
      <c r="A133" s="125" t="s">
        <v>147</v>
      </c>
      <c r="B133" s="124">
        <f t="shared" si="1"/>
        <v>60</v>
      </c>
      <c r="C133" s="121">
        <v>60</v>
      </c>
      <c r="D133" s="121"/>
    </row>
    <row r="134" spans="1:4" s="118" customFormat="1" ht="13.5">
      <c r="A134" s="125" t="s">
        <v>78</v>
      </c>
      <c r="B134" s="124">
        <f t="shared" ref="B134:B197" si="2">C134+D134</f>
        <v>119</v>
      </c>
      <c r="C134" s="121">
        <v>119</v>
      </c>
      <c r="D134" s="121"/>
    </row>
    <row r="135" spans="1:4" s="118" customFormat="1" ht="13.5">
      <c r="A135" s="126" t="s">
        <v>148</v>
      </c>
      <c r="B135" s="124">
        <f t="shared" si="2"/>
        <v>3</v>
      </c>
      <c r="C135" s="121">
        <v>3</v>
      </c>
      <c r="D135" s="121"/>
    </row>
    <row r="136" spans="1:4" s="118" customFormat="1" ht="13.5">
      <c r="A136" s="126" t="s">
        <v>149</v>
      </c>
      <c r="B136" s="124">
        <f t="shared" si="2"/>
        <v>0</v>
      </c>
      <c r="C136" s="121">
        <f>SUM(C137:C148)</f>
        <v>0</v>
      </c>
      <c r="D136" s="121">
        <f>SUM(D137:D148)</f>
        <v>0</v>
      </c>
    </row>
    <row r="137" spans="1:4" s="118" customFormat="1" ht="13.5">
      <c r="A137" s="126" t="s">
        <v>69</v>
      </c>
      <c r="B137" s="124">
        <f t="shared" si="2"/>
        <v>0</v>
      </c>
      <c r="C137" s="121"/>
      <c r="D137" s="121"/>
    </row>
    <row r="138" spans="1:4" s="118" customFormat="1" ht="13.5">
      <c r="A138" s="115" t="s">
        <v>70</v>
      </c>
      <c r="B138" s="124">
        <f t="shared" si="2"/>
        <v>0</v>
      </c>
      <c r="C138" s="121"/>
      <c r="D138" s="121"/>
    </row>
    <row r="139" spans="1:4" s="118" customFormat="1" ht="13.5">
      <c r="A139" s="125" t="s">
        <v>71</v>
      </c>
      <c r="B139" s="124">
        <f t="shared" si="2"/>
        <v>0</v>
      </c>
      <c r="C139" s="121"/>
      <c r="D139" s="121"/>
    </row>
    <row r="140" spans="1:4" s="118" customFormat="1" ht="13.5">
      <c r="A140" s="125" t="s">
        <v>150</v>
      </c>
      <c r="B140" s="124">
        <f t="shared" si="2"/>
        <v>0</v>
      </c>
      <c r="C140" s="121"/>
      <c r="D140" s="121"/>
    </row>
    <row r="141" spans="1:4" s="118" customFormat="1" ht="13.5">
      <c r="A141" s="125" t="s">
        <v>151</v>
      </c>
      <c r="B141" s="124">
        <f t="shared" si="2"/>
        <v>0</v>
      </c>
      <c r="C141" s="121"/>
      <c r="D141" s="121"/>
    </row>
    <row r="142" spans="1:4" s="118" customFormat="1" ht="13.5">
      <c r="A142" s="128" t="s">
        <v>152</v>
      </c>
      <c r="B142" s="124">
        <f t="shared" si="2"/>
        <v>0</v>
      </c>
      <c r="C142" s="121"/>
      <c r="D142" s="121"/>
    </row>
    <row r="143" spans="1:4" s="118" customFormat="1" ht="13.5">
      <c r="A143" s="126" t="s">
        <v>153</v>
      </c>
      <c r="B143" s="124">
        <f t="shared" si="2"/>
        <v>0</v>
      </c>
      <c r="C143" s="121"/>
      <c r="D143" s="121"/>
    </row>
    <row r="144" spans="1:4" s="118" customFormat="1" ht="13.5">
      <c r="A144" s="125" t="s">
        <v>154</v>
      </c>
      <c r="B144" s="124">
        <f t="shared" si="2"/>
        <v>0</v>
      </c>
      <c r="C144" s="121"/>
      <c r="D144" s="121"/>
    </row>
    <row r="145" spans="1:4" s="118" customFormat="1" ht="13.5">
      <c r="A145" s="125" t="s">
        <v>155</v>
      </c>
      <c r="B145" s="124">
        <f t="shared" si="2"/>
        <v>0</v>
      </c>
      <c r="C145" s="121"/>
      <c r="D145" s="121"/>
    </row>
    <row r="146" spans="1:4" s="118" customFormat="1" ht="13.5">
      <c r="A146" s="125" t="s">
        <v>156</v>
      </c>
      <c r="B146" s="124">
        <f t="shared" si="2"/>
        <v>0</v>
      </c>
      <c r="C146" s="121"/>
      <c r="D146" s="121"/>
    </row>
    <row r="147" spans="1:4" s="118" customFormat="1" ht="13.5">
      <c r="A147" s="125" t="s">
        <v>78</v>
      </c>
      <c r="B147" s="124">
        <f t="shared" si="2"/>
        <v>0</v>
      </c>
      <c r="C147" s="121"/>
      <c r="D147" s="121"/>
    </row>
    <row r="148" spans="1:4" s="118" customFormat="1" ht="13.5">
      <c r="A148" s="125" t="s">
        <v>157</v>
      </c>
      <c r="B148" s="124">
        <f t="shared" si="2"/>
        <v>0</v>
      </c>
      <c r="C148" s="121"/>
      <c r="D148" s="121"/>
    </row>
    <row r="149" spans="1:4" s="118" customFormat="1" ht="13.5">
      <c r="A149" s="125" t="s">
        <v>158</v>
      </c>
      <c r="B149" s="124">
        <f t="shared" si="2"/>
        <v>94</v>
      </c>
      <c r="C149" s="121">
        <f>SUM(C150:C155)</f>
        <v>94</v>
      </c>
      <c r="D149" s="121">
        <f>SUM(D150:D155)</f>
        <v>0</v>
      </c>
    </row>
    <row r="150" spans="1:4" s="118" customFormat="1" ht="13.5">
      <c r="A150" s="125" t="s">
        <v>69</v>
      </c>
      <c r="B150" s="124">
        <f t="shared" si="2"/>
        <v>66</v>
      </c>
      <c r="C150" s="121">
        <v>66</v>
      </c>
      <c r="D150" s="121"/>
    </row>
    <row r="151" spans="1:4" s="118" customFormat="1" ht="13.5">
      <c r="A151" s="125" t="s">
        <v>70</v>
      </c>
      <c r="B151" s="124">
        <f t="shared" si="2"/>
        <v>3</v>
      </c>
      <c r="C151" s="121">
        <v>3</v>
      </c>
      <c r="D151" s="121"/>
    </row>
    <row r="152" spans="1:4" s="118" customFormat="1" ht="13.5">
      <c r="A152" s="126" t="s">
        <v>71</v>
      </c>
      <c r="B152" s="124">
        <f t="shared" si="2"/>
        <v>0</v>
      </c>
      <c r="C152" s="121"/>
      <c r="D152" s="121"/>
    </row>
    <row r="153" spans="1:4" s="118" customFormat="1" ht="13.5">
      <c r="A153" s="126" t="s">
        <v>159</v>
      </c>
      <c r="B153" s="124">
        <f t="shared" si="2"/>
        <v>0</v>
      </c>
      <c r="C153" s="121"/>
      <c r="D153" s="121"/>
    </row>
    <row r="154" spans="1:4" s="118" customFormat="1" ht="13.5">
      <c r="A154" s="126" t="s">
        <v>78</v>
      </c>
      <c r="B154" s="124">
        <f t="shared" si="2"/>
        <v>0</v>
      </c>
      <c r="C154" s="121"/>
      <c r="D154" s="121"/>
    </row>
    <row r="155" spans="1:4" s="118" customFormat="1" ht="13.5">
      <c r="A155" s="115" t="s">
        <v>160</v>
      </c>
      <c r="B155" s="124">
        <f t="shared" si="2"/>
        <v>25</v>
      </c>
      <c r="C155" s="121">
        <v>25</v>
      </c>
      <c r="D155" s="121"/>
    </row>
    <row r="156" spans="1:4" s="118" customFormat="1" ht="13.5">
      <c r="A156" s="125" t="s">
        <v>161</v>
      </c>
      <c r="B156" s="124">
        <f t="shared" si="2"/>
        <v>72</v>
      </c>
      <c r="C156" s="121">
        <f>SUM(C157:C163)</f>
        <v>72</v>
      </c>
      <c r="D156" s="121">
        <f>SUM(D157:D163)</f>
        <v>0</v>
      </c>
    </row>
    <row r="157" spans="1:4" s="118" customFormat="1" ht="13.5">
      <c r="A157" s="125" t="s">
        <v>69</v>
      </c>
      <c r="B157" s="124">
        <f t="shared" si="2"/>
        <v>22</v>
      </c>
      <c r="C157" s="121">
        <v>22</v>
      </c>
      <c r="D157" s="121"/>
    </row>
    <row r="158" spans="1:4" s="118" customFormat="1" ht="13.5">
      <c r="A158" s="126" t="s">
        <v>70</v>
      </c>
      <c r="B158" s="124">
        <f t="shared" si="2"/>
        <v>1</v>
      </c>
      <c r="C158" s="121">
        <v>1</v>
      </c>
      <c r="D158" s="121"/>
    </row>
    <row r="159" spans="1:4" s="118" customFormat="1" ht="13.5">
      <c r="A159" s="126" t="s">
        <v>71</v>
      </c>
      <c r="B159" s="124">
        <f t="shared" si="2"/>
        <v>0</v>
      </c>
      <c r="C159" s="121"/>
      <c r="D159" s="121"/>
    </row>
    <row r="160" spans="1:4" s="118" customFormat="1" ht="13.5">
      <c r="A160" s="126" t="s">
        <v>162</v>
      </c>
      <c r="B160" s="124">
        <f t="shared" si="2"/>
        <v>0</v>
      </c>
      <c r="C160" s="121"/>
      <c r="D160" s="121"/>
    </row>
    <row r="161" spans="1:4" s="118" customFormat="1" ht="13.5">
      <c r="A161" s="115" t="s">
        <v>163</v>
      </c>
      <c r="B161" s="124">
        <f t="shared" si="2"/>
        <v>0</v>
      </c>
      <c r="C161" s="121"/>
      <c r="D161" s="121"/>
    </row>
    <row r="162" spans="1:4" s="118" customFormat="1" ht="13.5">
      <c r="A162" s="125" t="s">
        <v>78</v>
      </c>
      <c r="B162" s="124">
        <f t="shared" si="2"/>
        <v>0</v>
      </c>
      <c r="C162" s="121"/>
      <c r="D162" s="121"/>
    </row>
    <row r="163" spans="1:4" s="118" customFormat="1" ht="13.5">
      <c r="A163" s="125" t="s">
        <v>164</v>
      </c>
      <c r="B163" s="124">
        <f t="shared" si="2"/>
        <v>49</v>
      </c>
      <c r="C163" s="121">
        <v>49</v>
      </c>
      <c r="D163" s="121"/>
    </row>
    <row r="164" spans="1:4" s="118" customFormat="1" ht="13.5">
      <c r="A164" s="126" t="s">
        <v>165</v>
      </c>
      <c r="B164" s="124">
        <f t="shared" si="2"/>
        <v>91</v>
      </c>
      <c r="C164" s="121">
        <f>SUM(C165:C169)</f>
        <v>91</v>
      </c>
      <c r="D164" s="121">
        <f>SUM(D165:D169)</f>
        <v>0</v>
      </c>
    </row>
    <row r="165" spans="1:4" s="118" customFormat="1" ht="13.5">
      <c r="A165" s="126" t="s">
        <v>69</v>
      </c>
      <c r="B165" s="124">
        <f t="shared" si="2"/>
        <v>83</v>
      </c>
      <c r="C165" s="121">
        <v>83</v>
      </c>
      <c r="D165" s="121"/>
    </row>
    <row r="166" spans="1:4" s="118" customFormat="1" ht="13.5">
      <c r="A166" s="126" t="s">
        <v>70</v>
      </c>
      <c r="B166" s="124">
        <f t="shared" si="2"/>
        <v>4</v>
      </c>
      <c r="C166" s="121">
        <v>4</v>
      </c>
      <c r="D166" s="121"/>
    </row>
    <row r="167" spans="1:4" s="118" customFormat="1" ht="13.5">
      <c r="A167" s="125" t="s">
        <v>71</v>
      </c>
      <c r="B167" s="124">
        <f t="shared" si="2"/>
        <v>0</v>
      </c>
      <c r="C167" s="121"/>
      <c r="D167" s="121"/>
    </row>
    <row r="168" spans="1:4" s="118" customFormat="1" ht="13.5">
      <c r="A168" s="127" t="s">
        <v>166</v>
      </c>
      <c r="B168" s="124">
        <f t="shared" si="2"/>
        <v>0</v>
      </c>
      <c r="C168" s="121"/>
      <c r="D168" s="121"/>
    </row>
    <row r="169" spans="1:4" s="118" customFormat="1" ht="13.5">
      <c r="A169" s="125" t="s">
        <v>167</v>
      </c>
      <c r="B169" s="124">
        <f t="shared" si="2"/>
        <v>4</v>
      </c>
      <c r="C169" s="121">
        <v>4</v>
      </c>
      <c r="D169" s="121"/>
    </row>
    <row r="170" spans="1:4" s="118" customFormat="1" ht="13.5">
      <c r="A170" s="126" t="s">
        <v>168</v>
      </c>
      <c r="B170" s="124">
        <f t="shared" si="2"/>
        <v>0</v>
      </c>
      <c r="C170" s="121">
        <f>SUM(C171:C176)</f>
        <v>0</v>
      </c>
      <c r="D170" s="121">
        <f>SUM(D171:D176)</f>
        <v>0</v>
      </c>
    </row>
    <row r="171" spans="1:4" s="118" customFormat="1" ht="13.5">
      <c r="A171" s="126" t="s">
        <v>69</v>
      </c>
      <c r="B171" s="124">
        <f t="shared" si="2"/>
        <v>0</v>
      </c>
      <c r="C171" s="121"/>
      <c r="D171" s="121"/>
    </row>
    <row r="172" spans="1:4" s="118" customFormat="1" ht="13.5">
      <c r="A172" s="126" t="s">
        <v>70</v>
      </c>
      <c r="B172" s="124">
        <f t="shared" si="2"/>
        <v>0</v>
      </c>
      <c r="C172" s="121"/>
      <c r="D172" s="121"/>
    </row>
    <row r="173" spans="1:4" s="118" customFormat="1" ht="13.5">
      <c r="A173" s="115" t="s">
        <v>71</v>
      </c>
      <c r="B173" s="124">
        <f t="shared" si="2"/>
        <v>0</v>
      </c>
      <c r="C173" s="121"/>
      <c r="D173" s="121"/>
    </row>
    <row r="174" spans="1:4" s="118" customFormat="1" ht="13.5">
      <c r="A174" s="125" t="s">
        <v>83</v>
      </c>
      <c r="B174" s="124">
        <f t="shared" si="2"/>
        <v>0</v>
      </c>
      <c r="C174" s="130"/>
      <c r="D174" s="130"/>
    </row>
    <row r="175" spans="1:4" s="118" customFormat="1" ht="13.5">
      <c r="A175" s="125" t="s">
        <v>78</v>
      </c>
      <c r="B175" s="124">
        <f t="shared" si="2"/>
        <v>0</v>
      </c>
      <c r="C175" s="121"/>
      <c r="D175" s="121"/>
    </row>
    <row r="176" spans="1:4" s="118" customFormat="1" ht="13.5">
      <c r="A176" s="125" t="s">
        <v>169</v>
      </c>
      <c r="B176" s="124">
        <f t="shared" si="2"/>
        <v>0</v>
      </c>
      <c r="C176" s="121"/>
      <c r="D176" s="121"/>
    </row>
    <row r="177" spans="1:4" s="118" customFormat="1" ht="13.5">
      <c r="A177" s="126" t="s">
        <v>170</v>
      </c>
      <c r="B177" s="124">
        <f t="shared" si="2"/>
        <v>193</v>
      </c>
      <c r="C177" s="121">
        <f>SUM(C178:C183)</f>
        <v>193</v>
      </c>
      <c r="D177" s="121">
        <f>SUM(D178:D183)</f>
        <v>0</v>
      </c>
    </row>
    <row r="178" spans="1:4" s="118" customFormat="1" ht="13.5">
      <c r="A178" s="126" t="s">
        <v>69</v>
      </c>
      <c r="B178" s="124">
        <f t="shared" si="2"/>
        <v>130</v>
      </c>
      <c r="C178" s="121">
        <v>130</v>
      </c>
      <c r="D178" s="121"/>
    </row>
    <row r="179" spans="1:4" s="118" customFormat="1" ht="13.5">
      <c r="A179" s="126" t="s">
        <v>70</v>
      </c>
      <c r="B179" s="124">
        <f t="shared" si="2"/>
        <v>0</v>
      </c>
      <c r="C179" s="121"/>
      <c r="D179" s="121"/>
    </row>
    <row r="180" spans="1:4" s="118" customFormat="1" ht="13.5">
      <c r="A180" s="125" t="s">
        <v>71</v>
      </c>
      <c r="B180" s="124">
        <f t="shared" si="2"/>
        <v>0</v>
      </c>
      <c r="C180" s="121"/>
      <c r="D180" s="121"/>
    </row>
    <row r="181" spans="1:4" s="118" customFormat="1" ht="13.5">
      <c r="A181" s="125" t="s">
        <v>837</v>
      </c>
      <c r="B181" s="124">
        <f t="shared" si="2"/>
        <v>9</v>
      </c>
      <c r="C181" s="121">
        <v>9</v>
      </c>
      <c r="D181" s="121"/>
    </row>
    <row r="182" spans="1:4" s="118" customFormat="1" ht="13.5">
      <c r="A182" s="126" t="s">
        <v>78</v>
      </c>
      <c r="B182" s="124">
        <f t="shared" si="2"/>
        <v>0</v>
      </c>
      <c r="C182" s="121"/>
      <c r="D182" s="121"/>
    </row>
    <row r="183" spans="1:4" s="118" customFormat="1" ht="13.5">
      <c r="A183" s="126" t="s">
        <v>171</v>
      </c>
      <c r="B183" s="124">
        <f t="shared" si="2"/>
        <v>54</v>
      </c>
      <c r="C183" s="121">
        <v>54</v>
      </c>
      <c r="D183" s="121"/>
    </row>
    <row r="184" spans="1:4" s="118" customFormat="1" ht="13.5">
      <c r="A184" s="126" t="s">
        <v>172</v>
      </c>
      <c r="B184" s="124">
        <f t="shared" si="2"/>
        <v>1515</v>
      </c>
      <c r="C184" s="121">
        <f>SUM(C185:C190)</f>
        <v>1515</v>
      </c>
      <c r="D184" s="121">
        <f>SUM(D185:D190)</f>
        <v>0</v>
      </c>
    </row>
    <row r="185" spans="1:4" s="118" customFormat="1" ht="13.5">
      <c r="A185" s="126" t="s">
        <v>69</v>
      </c>
      <c r="B185" s="124">
        <f t="shared" si="2"/>
        <v>961</v>
      </c>
      <c r="C185" s="121">
        <f>803+85+73</f>
        <v>961</v>
      </c>
      <c r="D185" s="121"/>
    </row>
    <row r="186" spans="1:4" s="118" customFormat="1" ht="13.5">
      <c r="A186" s="125" t="s">
        <v>70</v>
      </c>
      <c r="B186" s="124">
        <f t="shared" si="2"/>
        <v>0</v>
      </c>
      <c r="C186" s="121"/>
      <c r="D186" s="121"/>
    </row>
    <row r="187" spans="1:4" s="118" customFormat="1" ht="13.5">
      <c r="A187" s="125" t="s">
        <v>71</v>
      </c>
      <c r="B187" s="124">
        <f t="shared" si="2"/>
        <v>0</v>
      </c>
      <c r="C187" s="121"/>
      <c r="D187" s="121"/>
    </row>
    <row r="188" spans="1:4" s="118" customFormat="1" ht="13.5">
      <c r="A188" s="125" t="s">
        <v>173</v>
      </c>
      <c r="B188" s="124">
        <f t="shared" si="2"/>
        <v>0</v>
      </c>
      <c r="C188" s="121"/>
      <c r="D188" s="121"/>
    </row>
    <row r="189" spans="1:4" s="118" customFormat="1" ht="13.5">
      <c r="A189" s="126" t="s">
        <v>78</v>
      </c>
      <c r="B189" s="124">
        <f t="shared" si="2"/>
        <v>329</v>
      </c>
      <c r="C189" s="121">
        <v>329</v>
      </c>
      <c r="D189" s="121"/>
    </row>
    <row r="190" spans="1:4" s="118" customFormat="1" ht="13.5">
      <c r="A190" s="126" t="s">
        <v>174</v>
      </c>
      <c r="B190" s="124">
        <f t="shared" si="2"/>
        <v>225</v>
      </c>
      <c r="C190" s="121">
        <v>225</v>
      </c>
      <c r="D190" s="121"/>
    </row>
    <row r="191" spans="1:4" s="118" customFormat="1" ht="13.5">
      <c r="A191" s="126" t="s">
        <v>175</v>
      </c>
      <c r="B191" s="124">
        <f t="shared" si="2"/>
        <v>574</v>
      </c>
      <c r="C191" s="121">
        <f>SUM(C192:C197)</f>
        <v>574</v>
      </c>
      <c r="D191" s="121">
        <f>SUM(D192:D197)</f>
        <v>0</v>
      </c>
    </row>
    <row r="192" spans="1:4" s="118" customFormat="1" ht="13.5">
      <c r="A192" s="125" t="s">
        <v>69</v>
      </c>
      <c r="B192" s="124">
        <f t="shared" si="2"/>
        <v>136</v>
      </c>
      <c r="C192" s="121">
        <v>136</v>
      </c>
      <c r="D192" s="121"/>
    </row>
    <row r="193" spans="1:4" s="118" customFormat="1" ht="13.5">
      <c r="A193" s="125" t="s">
        <v>70</v>
      </c>
      <c r="B193" s="124">
        <f t="shared" si="2"/>
        <v>8</v>
      </c>
      <c r="C193" s="121">
        <v>8</v>
      </c>
      <c r="D193" s="121"/>
    </row>
    <row r="194" spans="1:4" s="118" customFormat="1" ht="13.5">
      <c r="A194" s="125" t="s">
        <v>71</v>
      </c>
      <c r="B194" s="124">
        <f t="shared" si="2"/>
        <v>0</v>
      </c>
      <c r="C194" s="121"/>
      <c r="D194" s="121"/>
    </row>
    <row r="195" spans="1:4" s="118" customFormat="1" ht="13.5">
      <c r="A195" s="125" t="s">
        <v>176</v>
      </c>
      <c r="B195" s="124">
        <f t="shared" si="2"/>
        <v>0</v>
      </c>
      <c r="C195" s="121"/>
      <c r="D195" s="121"/>
    </row>
    <row r="196" spans="1:4" s="118" customFormat="1" ht="13.5">
      <c r="A196" s="125" t="s">
        <v>78</v>
      </c>
      <c r="B196" s="124">
        <f t="shared" si="2"/>
        <v>59</v>
      </c>
      <c r="C196" s="121">
        <v>59</v>
      </c>
      <c r="D196" s="121"/>
    </row>
    <row r="197" spans="1:4" s="118" customFormat="1" ht="13.5">
      <c r="A197" s="126" t="s">
        <v>177</v>
      </c>
      <c r="B197" s="124">
        <f t="shared" si="2"/>
        <v>371</v>
      </c>
      <c r="C197" s="121">
        <v>371</v>
      </c>
      <c r="D197" s="121"/>
    </row>
    <row r="198" spans="1:4" s="118" customFormat="1" ht="13.5">
      <c r="A198" s="126" t="s">
        <v>178</v>
      </c>
      <c r="B198" s="124">
        <f t="shared" ref="B198:B261" si="3">C198+D198</f>
        <v>128</v>
      </c>
      <c r="C198" s="121">
        <f>SUM(C199:C204)</f>
        <v>128</v>
      </c>
      <c r="D198" s="121">
        <f>SUM(D199:D204)</f>
        <v>0</v>
      </c>
    </row>
    <row r="199" spans="1:4" s="118" customFormat="1" ht="13.5">
      <c r="A199" s="115" t="s">
        <v>69</v>
      </c>
      <c r="B199" s="124">
        <f t="shared" si="3"/>
        <v>59</v>
      </c>
      <c r="C199" s="121">
        <v>59</v>
      </c>
      <c r="D199" s="121"/>
    </row>
    <row r="200" spans="1:4" s="118" customFormat="1" ht="13.5">
      <c r="A200" s="125" t="s">
        <v>70</v>
      </c>
      <c r="B200" s="124">
        <f t="shared" si="3"/>
        <v>0</v>
      </c>
      <c r="C200" s="121"/>
      <c r="D200" s="121"/>
    </row>
    <row r="201" spans="1:4" s="118" customFormat="1" ht="13.5">
      <c r="A201" s="125" t="s">
        <v>71</v>
      </c>
      <c r="B201" s="124">
        <f t="shared" si="3"/>
        <v>0</v>
      </c>
      <c r="C201" s="121">
        <v>0</v>
      </c>
      <c r="D201" s="121"/>
    </row>
    <row r="202" spans="1:4" s="118" customFormat="1" ht="13.5">
      <c r="A202" s="125" t="s">
        <v>838</v>
      </c>
      <c r="B202" s="124">
        <f t="shared" si="3"/>
        <v>0</v>
      </c>
      <c r="C202" s="121"/>
      <c r="D202" s="121"/>
    </row>
    <row r="203" spans="1:4" s="118" customFormat="1" ht="13.5">
      <c r="A203" s="125" t="s">
        <v>78</v>
      </c>
      <c r="B203" s="124">
        <f t="shared" si="3"/>
        <v>30</v>
      </c>
      <c r="C203" s="121">
        <v>30</v>
      </c>
      <c r="D203" s="121"/>
    </row>
    <row r="204" spans="1:4" s="118" customFormat="1" ht="13.5">
      <c r="A204" s="126" t="s">
        <v>179</v>
      </c>
      <c r="B204" s="124">
        <f t="shared" si="3"/>
        <v>39</v>
      </c>
      <c r="C204" s="121">
        <v>39</v>
      </c>
      <c r="D204" s="121"/>
    </row>
    <row r="205" spans="1:4" s="118" customFormat="1" ht="13.5">
      <c r="A205" s="126" t="s">
        <v>180</v>
      </c>
      <c r="B205" s="124">
        <f t="shared" si="3"/>
        <v>118</v>
      </c>
      <c r="C205" s="121">
        <f>SUM(C206:C212)</f>
        <v>118</v>
      </c>
      <c r="D205" s="121">
        <f>SUM(D206:D212)</f>
        <v>0</v>
      </c>
    </row>
    <row r="206" spans="1:4" s="118" customFormat="1" ht="13.5">
      <c r="A206" s="126" t="s">
        <v>69</v>
      </c>
      <c r="B206" s="124">
        <f t="shared" si="3"/>
        <v>59</v>
      </c>
      <c r="C206" s="121">
        <v>59</v>
      </c>
      <c r="D206" s="121"/>
    </row>
    <row r="207" spans="1:4" s="118" customFormat="1" ht="13.5">
      <c r="A207" s="125" t="s">
        <v>70</v>
      </c>
      <c r="B207" s="124">
        <f t="shared" si="3"/>
        <v>0</v>
      </c>
      <c r="C207" s="121"/>
      <c r="D207" s="121"/>
    </row>
    <row r="208" spans="1:4" s="118" customFormat="1" ht="13.5">
      <c r="A208" s="125" t="s">
        <v>71</v>
      </c>
      <c r="B208" s="124">
        <f t="shared" si="3"/>
        <v>0</v>
      </c>
      <c r="C208" s="121"/>
      <c r="D208" s="121"/>
    </row>
    <row r="209" spans="1:4" s="118" customFormat="1" ht="13.5">
      <c r="A209" s="125" t="s">
        <v>181</v>
      </c>
      <c r="B209" s="124">
        <f t="shared" si="3"/>
        <v>0</v>
      </c>
      <c r="C209" s="121"/>
      <c r="D209" s="121"/>
    </row>
    <row r="210" spans="1:4" s="118" customFormat="1" ht="13.5">
      <c r="A210" s="125" t="s">
        <v>182</v>
      </c>
      <c r="B210" s="124">
        <f t="shared" si="3"/>
        <v>0</v>
      </c>
      <c r="C210" s="121"/>
      <c r="D210" s="121"/>
    </row>
    <row r="211" spans="1:4" s="118" customFormat="1" ht="13.5">
      <c r="A211" s="125" t="s">
        <v>78</v>
      </c>
      <c r="B211" s="124">
        <f t="shared" si="3"/>
        <v>9</v>
      </c>
      <c r="C211" s="121">
        <v>9</v>
      </c>
      <c r="D211" s="121"/>
    </row>
    <row r="212" spans="1:4" s="118" customFormat="1" ht="13.5">
      <c r="A212" s="126" t="s">
        <v>183</v>
      </c>
      <c r="B212" s="124">
        <f t="shared" si="3"/>
        <v>50</v>
      </c>
      <c r="C212" s="121">
        <v>50</v>
      </c>
      <c r="D212" s="121"/>
    </row>
    <row r="213" spans="1:4" s="118" customFormat="1" ht="13.5">
      <c r="A213" s="126" t="s">
        <v>184</v>
      </c>
      <c r="B213" s="124">
        <f t="shared" si="3"/>
        <v>0</v>
      </c>
      <c r="C213" s="130">
        <f>SUM(C214:C218)</f>
        <v>0</v>
      </c>
      <c r="D213" s="130">
        <f>SUM(D214:D218)</f>
        <v>0</v>
      </c>
    </row>
    <row r="214" spans="1:4" s="118" customFormat="1" ht="13.5">
      <c r="A214" s="126" t="s">
        <v>69</v>
      </c>
      <c r="B214" s="124">
        <f t="shared" si="3"/>
        <v>0</v>
      </c>
      <c r="C214" s="121"/>
      <c r="D214" s="121"/>
    </row>
    <row r="215" spans="1:4" s="118" customFormat="1" ht="13.5">
      <c r="A215" s="115" t="s">
        <v>70</v>
      </c>
      <c r="B215" s="124">
        <f t="shared" si="3"/>
        <v>0</v>
      </c>
      <c r="C215" s="121"/>
      <c r="D215" s="121"/>
    </row>
    <row r="216" spans="1:4" s="118" customFormat="1" ht="13.5">
      <c r="A216" s="125" t="s">
        <v>71</v>
      </c>
      <c r="B216" s="124">
        <f t="shared" si="3"/>
        <v>0</v>
      </c>
      <c r="C216" s="131"/>
      <c r="D216" s="131"/>
    </row>
    <row r="217" spans="1:4" s="118" customFormat="1" ht="13.5">
      <c r="A217" s="125" t="s">
        <v>78</v>
      </c>
      <c r="B217" s="124">
        <f t="shared" si="3"/>
        <v>0</v>
      </c>
      <c r="C217" s="131"/>
      <c r="D217" s="131"/>
    </row>
    <row r="218" spans="1:4" s="118" customFormat="1" ht="13.5">
      <c r="A218" s="125" t="s">
        <v>185</v>
      </c>
      <c r="B218" s="124">
        <f t="shared" si="3"/>
        <v>0</v>
      </c>
      <c r="C218" s="131"/>
      <c r="D218" s="131"/>
    </row>
    <row r="219" spans="1:4" s="118" customFormat="1" ht="13.5">
      <c r="A219" s="126" t="s">
        <v>186</v>
      </c>
      <c r="B219" s="124">
        <f t="shared" si="3"/>
        <v>255</v>
      </c>
      <c r="C219" s="131">
        <f>SUM(C220:C224)</f>
        <v>255</v>
      </c>
      <c r="D219" s="131">
        <f>SUM(D220:D224)</f>
        <v>0</v>
      </c>
    </row>
    <row r="220" spans="1:4" s="118" customFormat="1" ht="13.5">
      <c r="A220" s="126" t="s">
        <v>69</v>
      </c>
      <c r="B220" s="124">
        <f t="shared" si="3"/>
        <v>139</v>
      </c>
      <c r="C220" s="132">
        <v>139</v>
      </c>
      <c r="D220" s="132"/>
    </row>
    <row r="221" spans="1:4" s="118" customFormat="1" ht="13.5">
      <c r="A221" s="126" t="s">
        <v>70</v>
      </c>
      <c r="B221" s="124">
        <f t="shared" si="3"/>
        <v>0</v>
      </c>
      <c r="C221" s="132"/>
      <c r="D221" s="132"/>
    </row>
    <row r="222" spans="1:4" s="118" customFormat="1" ht="13.5">
      <c r="A222" s="125" t="s">
        <v>71</v>
      </c>
      <c r="B222" s="124">
        <f t="shared" si="3"/>
        <v>0</v>
      </c>
      <c r="C222" s="132"/>
      <c r="D222" s="132"/>
    </row>
    <row r="223" spans="1:4" s="118" customFormat="1" ht="13.5">
      <c r="A223" s="125" t="s">
        <v>78</v>
      </c>
      <c r="B223" s="124">
        <f t="shared" si="3"/>
        <v>25</v>
      </c>
      <c r="C223" s="132">
        <v>25</v>
      </c>
      <c r="D223" s="132"/>
    </row>
    <row r="224" spans="1:4" s="118" customFormat="1" ht="13.5">
      <c r="A224" s="125" t="s">
        <v>187</v>
      </c>
      <c r="B224" s="124">
        <f t="shared" si="3"/>
        <v>91</v>
      </c>
      <c r="C224" s="132">
        <v>91</v>
      </c>
      <c r="D224" s="132"/>
    </row>
    <row r="225" spans="1:4" s="118" customFormat="1" ht="13.5">
      <c r="A225" s="125" t="s">
        <v>188</v>
      </c>
      <c r="B225" s="124">
        <f t="shared" si="3"/>
        <v>253</v>
      </c>
      <c r="C225" s="132">
        <f>SUM(C226:C231)</f>
        <v>253</v>
      </c>
      <c r="D225" s="132">
        <f>SUM(D226:D231)</f>
        <v>0</v>
      </c>
    </row>
    <row r="226" spans="1:4" s="118" customFormat="1" ht="13.5">
      <c r="A226" s="125" t="s">
        <v>69</v>
      </c>
      <c r="B226" s="124">
        <f t="shared" si="3"/>
        <v>39</v>
      </c>
      <c r="C226" s="132">
        <v>39</v>
      </c>
      <c r="D226" s="132"/>
    </row>
    <row r="227" spans="1:4" s="118" customFormat="1" ht="13.5">
      <c r="A227" s="125" t="s">
        <v>70</v>
      </c>
      <c r="B227" s="124">
        <f t="shared" si="3"/>
        <v>0</v>
      </c>
      <c r="C227" s="132"/>
      <c r="D227" s="132"/>
    </row>
    <row r="228" spans="1:4" s="118" customFormat="1" ht="13.5">
      <c r="A228" s="125" t="s">
        <v>71</v>
      </c>
      <c r="B228" s="124">
        <f t="shared" si="3"/>
        <v>0</v>
      </c>
      <c r="C228" s="131"/>
      <c r="D228" s="131"/>
    </row>
    <row r="229" spans="1:4" s="118" customFormat="1" ht="13.5">
      <c r="A229" s="125" t="s">
        <v>839</v>
      </c>
      <c r="B229" s="124">
        <f t="shared" si="3"/>
        <v>0</v>
      </c>
      <c r="C229" s="131"/>
      <c r="D229" s="131"/>
    </row>
    <row r="230" spans="1:4" s="118" customFormat="1" ht="13.5">
      <c r="A230" s="125" t="s">
        <v>78</v>
      </c>
      <c r="B230" s="124">
        <f t="shared" si="3"/>
        <v>0</v>
      </c>
      <c r="C230" s="131"/>
      <c r="D230" s="131"/>
    </row>
    <row r="231" spans="1:4" s="118" customFormat="1" ht="13.5">
      <c r="A231" s="125" t="s">
        <v>189</v>
      </c>
      <c r="B231" s="124">
        <f t="shared" si="3"/>
        <v>214</v>
      </c>
      <c r="C231" s="131">
        <v>214</v>
      </c>
      <c r="D231" s="131"/>
    </row>
    <row r="232" spans="1:4" s="118" customFormat="1" ht="13.5">
      <c r="A232" s="125" t="s">
        <v>190</v>
      </c>
      <c r="B232" s="124">
        <f t="shared" si="3"/>
        <v>2243</v>
      </c>
      <c r="C232" s="131">
        <f>SUM(C233:C246)</f>
        <v>2243</v>
      </c>
      <c r="D232" s="131">
        <f>SUM(D233:D246)</f>
        <v>0</v>
      </c>
    </row>
    <row r="233" spans="1:4" s="118" customFormat="1" ht="13.5">
      <c r="A233" s="125" t="s">
        <v>69</v>
      </c>
      <c r="B233" s="124">
        <f t="shared" si="3"/>
        <v>2083</v>
      </c>
      <c r="C233" s="121">
        <v>2083</v>
      </c>
      <c r="D233" s="121"/>
    </row>
    <row r="234" spans="1:4" s="118" customFormat="1" ht="13.5">
      <c r="A234" s="125" t="s">
        <v>70</v>
      </c>
      <c r="B234" s="124">
        <f t="shared" si="3"/>
        <v>0</v>
      </c>
      <c r="C234" s="121"/>
      <c r="D234" s="121"/>
    </row>
    <row r="235" spans="1:4" s="118" customFormat="1" ht="13.5">
      <c r="A235" s="125" t="s">
        <v>71</v>
      </c>
      <c r="B235" s="124">
        <f t="shared" si="3"/>
        <v>0</v>
      </c>
      <c r="C235" s="121"/>
      <c r="D235" s="121"/>
    </row>
    <row r="236" spans="1:4" s="118" customFormat="1" ht="13.5">
      <c r="A236" s="125" t="s">
        <v>840</v>
      </c>
      <c r="B236" s="124">
        <f t="shared" si="3"/>
        <v>0</v>
      </c>
      <c r="C236" s="121"/>
      <c r="D236" s="121"/>
    </row>
    <row r="237" spans="1:4" s="118" customFormat="1" ht="13.5">
      <c r="A237" s="125" t="s">
        <v>841</v>
      </c>
      <c r="B237" s="124">
        <f t="shared" si="3"/>
        <v>100</v>
      </c>
      <c r="C237" s="121">
        <v>100</v>
      </c>
      <c r="D237" s="121"/>
    </row>
    <row r="238" spans="1:4" s="118" customFormat="1" ht="13.5">
      <c r="A238" s="125" t="s">
        <v>111</v>
      </c>
      <c r="B238" s="124">
        <f t="shared" si="3"/>
        <v>0</v>
      </c>
      <c r="C238" s="121"/>
      <c r="D238" s="121"/>
    </row>
    <row r="239" spans="1:4" s="118" customFormat="1" ht="13.5">
      <c r="A239" s="125" t="s">
        <v>842</v>
      </c>
      <c r="B239" s="124">
        <f t="shared" si="3"/>
        <v>30</v>
      </c>
      <c r="C239" s="121">
        <v>30</v>
      </c>
      <c r="D239" s="121"/>
    </row>
    <row r="240" spans="1:4" s="118" customFormat="1" ht="13.5">
      <c r="A240" s="125" t="s">
        <v>191</v>
      </c>
      <c r="B240" s="124">
        <f t="shared" si="3"/>
        <v>30</v>
      </c>
      <c r="C240" s="121">
        <v>30</v>
      </c>
      <c r="D240" s="121"/>
    </row>
    <row r="241" spans="1:4" s="118" customFormat="1" ht="13.5">
      <c r="A241" s="125" t="s">
        <v>192</v>
      </c>
      <c r="B241" s="124">
        <f t="shared" si="3"/>
        <v>0</v>
      </c>
      <c r="C241" s="121"/>
      <c r="D241" s="121"/>
    </row>
    <row r="242" spans="1:4" s="118" customFormat="1" ht="13.5">
      <c r="A242" s="125" t="s">
        <v>193</v>
      </c>
      <c r="B242" s="124">
        <f t="shared" si="3"/>
        <v>0</v>
      </c>
      <c r="C242" s="121"/>
      <c r="D242" s="121"/>
    </row>
    <row r="243" spans="1:4" s="118" customFormat="1" ht="13.5">
      <c r="A243" s="125" t="s">
        <v>843</v>
      </c>
      <c r="B243" s="124">
        <f t="shared" si="3"/>
        <v>0</v>
      </c>
      <c r="C243" s="121"/>
      <c r="D243" s="121"/>
    </row>
    <row r="244" spans="1:4" s="118" customFormat="1" ht="13.5">
      <c r="A244" s="125" t="s">
        <v>844</v>
      </c>
      <c r="B244" s="124">
        <f t="shared" si="3"/>
        <v>0</v>
      </c>
      <c r="C244" s="121"/>
      <c r="D244" s="121"/>
    </row>
    <row r="245" spans="1:4" s="118" customFormat="1" ht="13.5">
      <c r="A245" s="125" t="s">
        <v>78</v>
      </c>
      <c r="B245" s="124">
        <f t="shared" si="3"/>
        <v>0</v>
      </c>
      <c r="C245" s="121"/>
      <c r="D245" s="121"/>
    </row>
    <row r="246" spans="1:4" s="118" customFormat="1" ht="13.5">
      <c r="A246" s="125" t="s">
        <v>194</v>
      </c>
      <c r="B246" s="124">
        <f t="shared" si="3"/>
        <v>0</v>
      </c>
      <c r="C246" s="121"/>
      <c r="D246" s="121"/>
    </row>
    <row r="247" spans="1:4" s="118" customFormat="1" ht="13.5">
      <c r="A247" s="125" t="s">
        <v>195</v>
      </c>
      <c r="B247" s="124">
        <f t="shared" si="3"/>
        <v>1901</v>
      </c>
      <c r="C247" s="121">
        <f>SUM(C248:C249)</f>
        <v>1901</v>
      </c>
      <c r="D247" s="121">
        <f>SUM(D248:D249)</f>
        <v>0</v>
      </c>
    </row>
    <row r="248" spans="1:4" s="118" customFormat="1" ht="13.5">
      <c r="A248" s="126" t="s">
        <v>196</v>
      </c>
      <c r="B248" s="124">
        <f t="shared" si="3"/>
        <v>0</v>
      </c>
      <c r="C248" s="121"/>
      <c r="D248" s="121"/>
    </row>
    <row r="249" spans="1:4" s="118" customFormat="1" ht="13.5">
      <c r="A249" s="126" t="s">
        <v>197</v>
      </c>
      <c r="B249" s="124">
        <f t="shared" si="3"/>
        <v>1901</v>
      </c>
      <c r="C249" s="121">
        <v>1901</v>
      </c>
      <c r="D249" s="121"/>
    </row>
    <row r="250" spans="1:4" s="118" customFormat="1" ht="13.5">
      <c r="A250" s="115" t="s">
        <v>198</v>
      </c>
      <c r="B250" s="124">
        <f t="shared" si="3"/>
        <v>0</v>
      </c>
      <c r="C250" s="121">
        <f>SUM(C251:C252)</f>
        <v>0</v>
      </c>
      <c r="D250" s="121">
        <f>SUM(D251:D252)</f>
        <v>0</v>
      </c>
    </row>
    <row r="251" spans="1:4" s="118" customFormat="1" ht="13.5">
      <c r="A251" s="125" t="s">
        <v>199</v>
      </c>
      <c r="B251" s="124">
        <f t="shared" si="3"/>
        <v>0</v>
      </c>
      <c r="C251" s="121"/>
      <c r="D251" s="121"/>
    </row>
    <row r="252" spans="1:4" s="118" customFormat="1" ht="13.5">
      <c r="A252" s="125" t="s">
        <v>200</v>
      </c>
      <c r="B252" s="124">
        <f t="shared" si="3"/>
        <v>0</v>
      </c>
      <c r="C252" s="121"/>
      <c r="D252" s="121"/>
    </row>
    <row r="253" spans="1:4" s="118" customFormat="1" ht="13.5">
      <c r="A253" s="115" t="s">
        <v>201</v>
      </c>
      <c r="B253" s="124">
        <f t="shared" si="3"/>
        <v>130</v>
      </c>
      <c r="C253" s="121">
        <f>SUM(C254,C264)</f>
        <v>130</v>
      </c>
      <c r="D253" s="121">
        <f>SUM(D254,D264)</f>
        <v>0</v>
      </c>
    </row>
    <row r="254" spans="1:4" s="118" customFormat="1" ht="13.5">
      <c r="A254" s="126" t="s">
        <v>202</v>
      </c>
      <c r="B254" s="124">
        <f t="shared" si="3"/>
        <v>130</v>
      </c>
      <c r="C254" s="121">
        <f>SUM(C255:C263)</f>
        <v>130</v>
      </c>
      <c r="D254" s="121">
        <f>SUM(D255:D263)</f>
        <v>0</v>
      </c>
    </row>
    <row r="255" spans="1:4" s="118" customFormat="1" ht="13.5">
      <c r="A255" s="126" t="s">
        <v>203</v>
      </c>
      <c r="B255" s="124">
        <f t="shared" si="3"/>
        <v>0</v>
      </c>
      <c r="C255" s="121"/>
      <c r="D255" s="121"/>
    </row>
    <row r="256" spans="1:4" s="118" customFormat="1" ht="13.5">
      <c r="A256" s="125" t="s">
        <v>204</v>
      </c>
      <c r="B256" s="124">
        <f t="shared" si="3"/>
        <v>0</v>
      </c>
      <c r="C256" s="121"/>
      <c r="D256" s="121"/>
    </row>
    <row r="257" spans="1:4" s="118" customFormat="1" ht="13.5">
      <c r="A257" s="125" t="s">
        <v>205</v>
      </c>
      <c r="B257" s="124">
        <f t="shared" si="3"/>
        <v>130</v>
      </c>
      <c r="C257" s="121">
        <v>130</v>
      </c>
      <c r="D257" s="121"/>
    </row>
    <row r="258" spans="1:4" s="118" customFormat="1" ht="13.5">
      <c r="A258" s="125" t="s">
        <v>206</v>
      </c>
      <c r="B258" s="124">
        <f t="shared" si="3"/>
        <v>0</v>
      </c>
      <c r="C258" s="121"/>
      <c r="D258" s="121"/>
    </row>
    <row r="259" spans="1:4" s="118" customFormat="1" ht="13.5">
      <c r="A259" s="126" t="s">
        <v>207</v>
      </c>
      <c r="B259" s="124">
        <f t="shared" si="3"/>
        <v>0</v>
      </c>
      <c r="C259" s="121"/>
      <c r="D259" s="121"/>
    </row>
    <row r="260" spans="1:4" s="118" customFormat="1" ht="13.5">
      <c r="A260" s="126" t="s">
        <v>208</v>
      </c>
      <c r="B260" s="124">
        <f t="shared" si="3"/>
        <v>0</v>
      </c>
      <c r="C260" s="121"/>
      <c r="D260" s="121"/>
    </row>
    <row r="261" spans="1:4" s="118" customFormat="1" ht="13.5">
      <c r="A261" s="126" t="s">
        <v>209</v>
      </c>
      <c r="B261" s="124">
        <f t="shared" si="3"/>
        <v>0</v>
      </c>
      <c r="C261" s="121"/>
      <c r="D261" s="121"/>
    </row>
    <row r="262" spans="1:4" s="118" customFormat="1" ht="13.5">
      <c r="A262" s="126" t="s">
        <v>210</v>
      </c>
      <c r="B262" s="124">
        <f t="shared" ref="B262:B325" si="4">C262+D262</f>
        <v>0</v>
      </c>
      <c r="C262" s="121"/>
      <c r="D262" s="121"/>
    </row>
    <row r="263" spans="1:4" s="118" customFormat="1" ht="13.5">
      <c r="A263" s="126" t="s">
        <v>211</v>
      </c>
      <c r="B263" s="124">
        <f t="shared" si="4"/>
        <v>0</v>
      </c>
      <c r="C263" s="121"/>
      <c r="D263" s="121"/>
    </row>
    <row r="264" spans="1:4" s="118" customFormat="1" ht="13.5">
      <c r="A264" s="126" t="s">
        <v>212</v>
      </c>
      <c r="B264" s="124">
        <f t="shared" si="4"/>
        <v>0</v>
      </c>
      <c r="C264" s="121"/>
      <c r="D264" s="121"/>
    </row>
    <row r="265" spans="1:4" s="118" customFormat="1" ht="13.5">
      <c r="A265" s="115" t="s">
        <v>213</v>
      </c>
      <c r="B265" s="124">
        <f t="shared" si="4"/>
        <v>13183</v>
      </c>
      <c r="C265" s="121">
        <f>SUM(C266,C269,C280,C287,C295,C304,C320,C330,C340,C348,C354)</f>
        <v>11720</v>
      </c>
      <c r="D265" s="121">
        <f>SUM(D266,D269,D280,D287,D295,D304,D320,D330,D340,D348,D354)</f>
        <v>1463</v>
      </c>
    </row>
    <row r="266" spans="1:4" s="118" customFormat="1" ht="13.5">
      <c r="A266" s="125" t="s">
        <v>214</v>
      </c>
      <c r="B266" s="124">
        <f t="shared" si="4"/>
        <v>0</v>
      </c>
      <c r="C266" s="121">
        <f>SUM(C267:C268)</f>
        <v>0</v>
      </c>
      <c r="D266" s="121">
        <f>SUM(D267:D268)</f>
        <v>0</v>
      </c>
    </row>
    <row r="267" spans="1:4" s="118" customFormat="1" ht="13.5">
      <c r="A267" s="125" t="s">
        <v>215</v>
      </c>
      <c r="B267" s="124">
        <f t="shared" si="4"/>
        <v>0</v>
      </c>
      <c r="C267" s="121"/>
      <c r="D267" s="121"/>
    </row>
    <row r="268" spans="1:4" s="118" customFormat="1" ht="13.5">
      <c r="A268" s="126" t="s">
        <v>216</v>
      </c>
      <c r="B268" s="124">
        <f t="shared" si="4"/>
        <v>0</v>
      </c>
      <c r="C268" s="121"/>
      <c r="D268" s="121"/>
    </row>
    <row r="269" spans="1:4" s="118" customFormat="1" ht="13.5">
      <c r="A269" s="126" t="s">
        <v>217</v>
      </c>
      <c r="B269" s="124">
        <f t="shared" si="4"/>
        <v>8820</v>
      </c>
      <c r="C269" s="121">
        <f>SUM(C270:C279)</f>
        <v>7820</v>
      </c>
      <c r="D269" s="121">
        <f>SUM(D270:D279)</f>
        <v>1000</v>
      </c>
    </row>
    <row r="270" spans="1:4" s="118" customFormat="1" ht="13.5">
      <c r="A270" s="126" t="s">
        <v>69</v>
      </c>
      <c r="B270" s="124">
        <f t="shared" si="4"/>
        <v>5229</v>
      </c>
      <c r="C270" s="121">
        <v>5229</v>
      </c>
      <c r="D270" s="121"/>
    </row>
    <row r="271" spans="1:4" s="118" customFormat="1" ht="13.5">
      <c r="A271" s="126" t="s">
        <v>70</v>
      </c>
      <c r="B271" s="124">
        <f t="shared" si="4"/>
        <v>0</v>
      </c>
      <c r="C271" s="121"/>
      <c r="D271" s="121"/>
    </row>
    <row r="272" spans="1:4" s="118" customFormat="1" ht="13.5">
      <c r="A272" s="126" t="s">
        <v>71</v>
      </c>
      <c r="B272" s="124">
        <f t="shared" si="4"/>
        <v>0</v>
      </c>
      <c r="C272" s="121"/>
      <c r="D272" s="121"/>
    </row>
    <row r="273" spans="1:4" s="118" customFormat="1" ht="13.5">
      <c r="A273" s="126" t="s">
        <v>111</v>
      </c>
      <c r="B273" s="124">
        <f t="shared" si="4"/>
        <v>0</v>
      </c>
      <c r="C273" s="121"/>
      <c r="D273" s="121"/>
    </row>
    <row r="274" spans="1:4" s="118" customFormat="1" ht="13.5">
      <c r="A274" s="126" t="s">
        <v>218</v>
      </c>
      <c r="B274" s="124">
        <f t="shared" si="4"/>
        <v>2400</v>
      </c>
      <c r="C274" s="121">
        <v>2400</v>
      </c>
      <c r="D274" s="121"/>
    </row>
    <row r="275" spans="1:4" s="118" customFormat="1" ht="13.5">
      <c r="A275" s="126" t="s">
        <v>219</v>
      </c>
      <c r="B275" s="124">
        <f t="shared" si="4"/>
        <v>0</v>
      </c>
      <c r="C275" s="121"/>
      <c r="D275" s="121"/>
    </row>
    <row r="276" spans="1:4" s="118" customFormat="1" ht="13.5">
      <c r="A276" s="126" t="s">
        <v>845</v>
      </c>
      <c r="B276" s="124">
        <f t="shared" si="4"/>
        <v>0</v>
      </c>
      <c r="C276" s="121"/>
      <c r="D276" s="121"/>
    </row>
    <row r="277" spans="1:4" s="118" customFormat="1" ht="13.5">
      <c r="A277" s="126" t="s">
        <v>846</v>
      </c>
      <c r="B277" s="124">
        <f t="shared" si="4"/>
        <v>0</v>
      </c>
      <c r="C277" s="121"/>
      <c r="D277" s="121"/>
    </row>
    <row r="278" spans="1:4" s="118" customFormat="1" ht="13.5">
      <c r="A278" s="126" t="s">
        <v>78</v>
      </c>
      <c r="B278" s="124">
        <f t="shared" si="4"/>
        <v>0</v>
      </c>
      <c r="C278" s="121"/>
      <c r="D278" s="121"/>
    </row>
    <row r="279" spans="1:4" s="118" customFormat="1" ht="13.5">
      <c r="A279" s="126" t="s">
        <v>220</v>
      </c>
      <c r="B279" s="124">
        <f t="shared" si="4"/>
        <v>1191</v>
      </c>
      <c r="C279" s="121">
        <f>152+39</f>
        <v>191</v>
      </c>
      <c r="D279" s="121">
        <v>1000</v>
      </c>
    </row>
    <row r="280" spans="1:4" s="118" customFormat="1" ht="13.5">
      <c r="A280" s="125" t="s">
        <v>221</v>
      </c>
      <c r="B280" s="124">
        <f t="shared" si="4"/>
        <v>0</v>
      </c>
      <c r="C280" s="121">
        <f>SUM(C281:C286)</f>
        <v>0</v>
      </c>
      <c r="D280" s="121">
        <f>SUM(D281:D286)</f>
        <v>0</v>
      </c>
    </row>
    <row r="281" spans="1:4" s="118" customFormat="1" ht="13.5">
      <c r="A281" s="125" t="s">
        <v>69</v>
      </c>
      <c r="B281" s="124">
        <f t="shared" si="4"/>
        <v>0</v>
      </c>
      <c r="C281" s="121"/>
      <c r="D281" s="121"/>
    </row>
    <row r="282" spans="1:4" s="118" customFormat="1" ht="13.5">
      <c r="A282" s="125" t="s">
        <v>70</v>
      </c>
      <c r="B282" s="124">
        <f t="shared" si="4"/>
        <v>0</v>
      </c>
      <c r="C282" s="121"/>
      <c r="D282" s="121"/>
    </row>
    <row r="283" spans="1:4" s="118" customFormat="1" ht="13.5">
      <c r="A283" s="126" t="s">
        <v>71</v>
      </c>
      <c r="B283" s="124">
        <f t="shared" si="4"/>
        <v>0</v>
      </c>
      <c r="C283" s="121"/>
      <c r="D283" s="121"/>
    </row>
    <row r="284" spans="1:4" s="118" customFormat="1" ht="13.5">
      <c r="A284" s="126" t="s">
        <v>222</v>
      </c>
      <c r="B284" s="124">
        <f t="shared" si="4"/>
        <v>0</v>
      </c>
      <c r="C284" s="121"/>
      <c r="D284" s="121"/>
    </row>
    <row r="285" spans="1:4" s="118" customFormat="1" ht="13.5">
      <c r="A285" s="126" t="s">
        <v>78</v>
      </c>
      <c r="B285" s="124">
        <f t="shared" si="4"/>
        <v>0</v>
      </c>
      <c r="C285" s="121"/>
      <c r="D285" s="121"/>
    </row>
    <row r="286" spans="1:4" s="118" customFormat="1" ht="13.5">
      <c r="A286" s="115" t="s">
        <v>223</v>
      </c>
      <c r="B286" s="124">
        <f t="shared" si="4"/>
        <v>0</v>
      </c>
      <c r="C286" s="121"/>
      <c r="D286" s="121"/>
    </row>
    <row r="287" spans="1:4" s="118" customFormat="1" ht="13.5">
      <c r="A287" s="127" t="s">
        <v>224</v>
      </c>
      <c r="B287" s="124">
        <f t="shared" si="4"/>
        <v>1786</v>
      </c>
      <c r="C287" s="121">
        <f>SUM(C288:C294)</f>
        <v>1586</v>
      </c>
      <c r="D287" s="121">
        <f>SUM(D288:D294)</f>
        <v>200</v>
      </c>
    </row>
    <row r="288" spans="1:4" s="118" customFormat="1" ht="13.5">
      <c r="A288" s="125" t="s">
        <v>69</v>
      </c>
      <c r="B288" s="124">
        <f t="shared" si="4"/>
        <v>856</v>
      </c>
      <c r="C288" s="121">
        <v>856</v>
      </c>
      <c r="D288" s="121"/>
    </row>
    <row r="289" spans="1:4" s="118" customFormat="1" ht="13.5">
      <c r="A289" s="125" t="s">
        <v>70</v>
      </c>
      <c r="B289" s="124">
        <f t="shared" si="4"/>
        <v>0</v>
      </c>
      <c r="C289" s="121"/>
      <c r="D289" s="121"/>
    </row>
    <row r="290" spans="1:4" s="118" customFormat="1" ht="13.5">
      <c r="A290" s="126" t="s">
        <v>71</v>
      </c>
      <c r="B290" s="124">
        <f t="shared" si="4"/>
        <v>0</v>
      </c>
      <c r="C290" s="121">
        <v>0</v>
      </c>
      <c r="D290" s="121"/>
    </row>
    <row r="291" spans="1:4" s="118" customFormat="1" ht="13.5">
      <c r="A291" s="126" t="s">
        <v>225</v>
      </c>
      <c r="B291" s="124">
        <f t="shared" si="4"/>
        <v>0</v>
      </c>
      <c r="C291" s="121">
        <v>0</v>
      </c>
      <c r="D291" s="121"/>
    </row>
    <row r="292" spans="1:4" s="118" customFormat="1" ht="13.5">
      <c r="A292" s="126" t="s">
        <v>226</v>
      </c>
      <c r="B292" s="124">
        <f t="shared" si="4"/>
        <v>0</v>
      </c>
      <c r="C292" s="121">
        <v>0</v>
      </c>
      <c r="D292" s="121"/>
    </row>
    <row r="293" spans="1:4" s="118" customFormat="1" ht="13.5">
      <c r="A293" s="126" t="s">
        <v>78</v>
      </c>
      <c r="B293" s="124">
        <f t="shared" si="4"/>
        <v>0</v>
      </c>
      <c r="C293" s="121">
        <v>0</v>
      </c>
      <c r="D293" s="121"/>
    </row>
    <row r="294" spans="1:4" s="118" customFormat="1" ht="13.5">
      <c r="A294" s="126" t="s">
        <v>227</v>
      </c>
      <c r="B294" s="124">
        <f t="shared" si="4"/>
        <v>930</v>
      </c>
      <c r="C294" s="121">
        <v>730</v>
      </c>
      <c r="D294" s="121">
        <v>200</v>
      </c>
    </row>
    <row r="295" spans="1:4" s="118" customFormat="1" ht="13.5">
      <c r="A295" s="115" t="s">
        <v>228</v>
      </c>
      <c r="B295" s="124">
        <f t="shared" si="4"/>
        <v>2094</v>
      </c>
      <c r="C295" s="121">
        <f>SUM(C296:C303)</f>
        <v>1831</v>
      </c>
      <c r="D295" s="121">
        <f>SUM(D296:D303)</f>
        <v>263</v>
      </c>
    </row>
    <row r="296" spans="1:4" s="118" customFormat="1" ht="13.5">
      <c r="A296" s="125" t="s">
        <v>69</v>
      </c>
      <c r="B296" s="124">
        <f t="shared" si="4"/>
        <v>1098</v>
      </c>
      <c r="C296" s="121">
        <v>1098</v>
      </c>
      <c r="D296" s="121"/>
    </row>
    <row r="297" spans="1:4" s="118" customFormat="1" ht="13.5">
      <c r="A297" s="125" t="s">
        <v>70</v>
      </c>
      <c r="B297" s="124">
        <f t="shared" si="4"/>
        <v>0</v>
      </c>
      <c r="C297" s="121"/>
      <c r="D297" s="121"/>
    </row>
    <row r="298" spans="1:4" s="118" customFormat="1" ht="13.5">
      <c r="A298" s="125" t="s">
        <v>71</v>
      </c>
      <c r="B298" s="124">
        <f t="shared" si="4"/>
        <v>0</v>
      </c>
      <c r="C298" s="121">
        <v>0</v>
      </c>
      <c r="D298" s="121"/>
    </row>
    <row r="299" spans="1:4" s="118" customFormat="1" ht="13.5">
      <c r="A299" s="126" t="s">
        <v>229</v>
      </c>
      <c r="B299" s="124">
        <f t="shared" si="4"/>
        <v>606</v>
      </c>
      <c r="C299" s="121">
        <v>606</v>
      </c>
      <c r="D299" s="121"/>
    </row>
    <row r="300" spans="1:4" s="118" customFormat="1" ht="13.5">
      <c r="A300" s="126" t="s">
        <v>230</v>
      </c>
      <c r="B300" s="124">
        <f t="shared" si="4"/>
        <v>0</v>
      </c>
      <c r="C300" s="121">
        <v>0</v>
      </c>
      <c r="D300" s="121"/>
    </row>
    <row r="301" spans="1:4" s="118" customFormat="1" ht="13.5">
      <c r="A301" s="126" t="s">
        <v>231</v>
      </c>
      <c r="B301" s="124">
        <f t="shared" si="4"/>
        <v>0</v>
      </c>
      <c r="C301" s="121">
        <v>0</v>
      </c>
      <c r="D301" s="121"/>
    </row>
    <row r="302" spans="1:4" s="118" customFormat="1" ht="13.5">
      <c r="A302" s="125" t="s">
        <v>78</v>
      </c>
      <c r="B302" s="124">
        <f t="shared" si="4"/>
        <v>122</v>
      </c>
      <c r="C302" s="121">
        <v>122</v>
      </c>
      <c r="D302" s="121"/>
    </row>
    <row r="303" spans="1:4" s="118" customFormat="1" ht="13.5">
      <c r="A303" s="125" t="s">
        <v>232</v>
      </c>
      <c r="B303" s="124">
        <f t="shared" si="4"/>
        <v>268</v>
      </c>
      <c r="C303" s="121">
        <v>5</v>
      </c>
      <c r="D303" s="121">
        <v>263</v>
      </c>
    </row>
    <row r="304" spans="1:4" s="118" customFormat="1" ht="13.5">
      <c r="A304" s="125" t="s">
        <v>233</v>
      </c>
      <c r="B304" s="124">
        <f t="shared" si="4"/>
        <v>447</v>
      </c>
      <c r="C304" s="121">
        <f>SUM(C305:C319)</f>
        <v>447</v>
      </c>
      <c r="D304" s="121">
        <f>SUM(D305:D319)</f>
        <v>0</v>
      </c>
    </row>
    <row r="305" spans="1:4" s="118" customFormat="1" ht="13.5">
      <c r="A305" s="126" t="s">
        <v>69</v>
      </c>
      <c r="B305" s="124">
        <f t="shared" si="4"/>
        <v>394</v>
      </c>
      <c r="C305" s="121">
        <v>394</v>
      </c>
      <c r="D305" s="121"/>
    </row>
    <row r="306" spans="1:4" s="118" customFormat="1" ht="13.5">
      <c r="A306" s="126" t="s">
        <v>70</v>
      </c>
      <c r="B306" s="124">
        <f t="shared" si="4"/>
        <v>0</v>
      </c>
      <c r="C306" s="121"/>
      <c r="D306" s="121"/>
    </row>
    <row r="307" spans="1:4" s="118" customFormat="1" ht="13.5">
      <c r="A307" s="126" t="s">
        <v>71</v>
      </c>
      <c r="B307" s="124">
        <f t="shared" si="4"/>
        <v>0</v>
      </c>
      <c r="C307" s="121">
        <v>0</v>
      </c>
      <c r="D307" s="121"/>
    </row>
    <row r="308" spans="1:4" s="118" customFormat="1" ht="13.5">
      <c r="A308" s="115" t="s">
        <v>234</v>
      </c>
      <c r="B308" s="124">
        <f t="shared" si="4"/>
        <v>0</v>
      </c>
      <c r="C308" s="121">
        <v>0</v>
      </c>
      <c r="D308" s="121"/>
    </row>
    <row r="309" spans="1:4" s="118" customFormat="1" ht="13.5">
      <c r="A309" s="125" t="s">
        <v>235</v>
      </c>
      <c r="B309" s="124">
        <f t="shared" si="4"/>
        <v>0</v>
      </c>
      <c r="C309" s="121">
        <v>0</v>
      </c>
      <c r="D309" s="121"/>
    </row>
    <row r="310" spans="1:4" s="118" customFormat="1" ht="13.5">
      <c r="A310" s="125" t="s">
        <v>236</v>
      </c>
      <c r="B310" s="124">
        <f t="shared" si="4"/>
        <v>0</v>
      </c>
      <c r="C310" s="121">
        <v>0</v>
      </c>
      <c r="D310" s="121"/>
    </row>
    <row r="311" spans="1:4" s="118" customFormat="1" ht="13.5">
      <c r="A311" s="127" t="s">
        <v>237</v>
      </c>
      <c r="B311" s="124">
        <f t="shared" si="4"/>
        <v>0</v>
      </c>
      <c r="C311" s="121">
        <v>0</v>
      </c>
      <c r="D311" s="121"/>
    </row>
    <row r="312" spans="1:4" s="118" customFormat="1" ht="13.5">
      <c r="A312" s="126" t="s">
        <v>238</v>
      </c>
      <c r="B312" s="124">
        <f t="shared" si="4"/>
        <v>0</v>
      </c>
      <c r="C312" s="121">
        <v>0</v>
      </c>
      <c r="D312" s="121"/>
    </row>
    <row r="313" spans="1:4" s="118" customFormat="1" ht="13.5">
      <c r="A313" s="126" t="s">
        <v>239</v>
      </c>
      <c r="B313" s="124">
        <f t="shared" si="4"/>
        <v>0</v>
      </c>
      <c r="C313" s="121">
        <v>0</v>
      </c>
      <c r="D313" s="121"/>
    </row>
    <row r="314" spans="1:4" s="118" customFormat="1" ht="13.5">
      <c r="A314" s="126" t="s">
        <v>240</v>
      </c>
      <c r="B314" s="124">
        <f t="shared" si="4"/>
        <v>0</v>
      </c>
      <c r="C314" s="121">
        <v>0</v>
      </c>
      <c r="D314" s="121"/>
    </row>
    <row r="315" spans="1:4" s="118" customFormat="1" ht="13.5">
      <c r="A315" s="126" t="s">
        <v>241</v>
      </c>
      <c r="B315" s="124">
        <f t="shared" si="4"/>
        <v>0</v>
      </c>
      <c r="C315" s="121">
        <v>0</v>
      </c>
      <c r="D315" s="121"/>
    </row>
    <row r="316" spans="1:4" s="118" customFormat="1" ht="13.5">
      <c r="A316" s="126" t="s">
        <v>242</v>
      </c>
      <c r="B316" s="124">
        <f t="shared" si="4"/>
        <v>6</v>
      </c>
      <c r="C316" s="121">
        <v>6</v>
      </c>
      <c r="D316" s="121"/>
    </row>
    <row r="317" spans="1:4" s="118" customFormat="1" ht="13.5">
      <c r="A317" s="126" t="s">
        <v>111</v>
      </c>
      <c r="B317" s="124">
        <f t="shared" si="4"/>
        <v>0</v>
      </c>
      <c r="C317" s="121">
        <v>0</v>
      </c>
      <c r="D317" s="121"/>
    </row>
    <row r="318" spans="1:4" s="118" customFormat="1" ht="13.5">
      <c r="A318" s="126" t="s">
        <v>78</v>
      </c>
      <c r="B318" s="124">
        <f t="shared" si="4"/>
        <v>0</v>
      </c>
      <c r="C318" s="121">
        <v>0</v>
      </c>
      <c r="D318" s="121"/>
    </row>
    <row r="319" spans="1:4" s="118" customFormat="1" ht="13.5">
      <c r="A319" s="125" t="s">
        <v>243</v>
      </c>
      <c r="B319" s="124">
        <f t="shared" si="4"/>
        <v>47</v>
      </c>
      <c r="C319" s="121">
        <f>40+7</f>
        <v>47</v>
      </c>
      <c r="D319" s="121"/>
    </row>
    <row r="320" spans="1:4" s="118" customFormat="1" ht="13.5">
      <c r="A320" s="127" t="s">
        <v>244</v>
      </c>
      <c r="B320" s="124">
        <f t="shared" si="4"/>
        <v>0</v>
      </c>
      <c r="C320" s="121">
        <f>SUM(C321:C329)</f>
        <v>0</v>
      </c>
      <c r="D320" s="121">
        <f>SUM(D321:D329)</f>
        <v>0</v>
      </c>
    </row>
    <row r="321" spans="1:4" s="118" customFormat="1" ht="13.5">
      <c r="A321" s="125" t="s">
        <v>69</v>
      </c>
      <c r="B321" s="124">
        <f t="shared" si="4"/>
        <v>0</v>
      </c>
      <c r="C321" s="121"/>
      <c r="D321" s="121"/>
    </row>
    <row r="322" spans="1:4" s="118" customFormat="1" ht="13.5">
      <c r="A322" s="126" t="s">
        <v>70</v>
      </c>
      <c r="B322" s="124">
        <f t="shared" si="4"/>
        <v>0</v>
      </c>
      <c r="C322" s="121"/>
      <c r="D322" s="121"/>
    </row>
    <row r="323" spans="1:4" s="118" customFormat="1" ht="13.5">
      <c r="A323" s="126" t="s">
        <v>71</v>
      </c>
      <c r="B323" s="124">
        <f t="shared" si="4"/>
        <v>0</v>
      </c>
      <c r="C323" s="121"/>
      <c r="D323" s="121"/>
    </row>
    <row r="324" spans="1:4" s="118" customFormat="1" ht="13.5">
      <c r="A324" s="126" t="s">
        <v>245</v>
      </c>
      <c r="B324" s="124">
        <f t="shared" si="4"/>
        <v>0</v>
      </c>
      <c r="C324" s="121"/>
      <c r="D324" s="121"/>
    </row>
    <row r="325" spans="1:4" s="118" customFormat="1" ht="13.5">
      <c r="A325" s="115" t="s">
        <v>246</v>
      </c>
      <c r="B325" s="124">
        <f t="shared" si="4"/>
        <v>0</v>
      </c>
      <c r="C325" s="121"/>
      <c r="D325" s="121"/>
    </row>
    <row r="326" spans="1:4" s="118" customFormat="1" ht="13.5">
      <c r="A326" s="125" t="s">
        <v>247</v>
      </c>
      <c r="B326" s="124">
        <f t="shared" ref="B326:B389" si="5">C326+D326</f>
        <v>0</v>
      </c>
      <c r="C326" s="121"/>
      <c r="D326" s="121"/>
    </row>
    <row r="327" spans="1:4" s="118" customFormat="1" ht="13.5">
      <c r="A327" s="125" t="s">
        <v>111</v>
      </c>
      <c r="B327" s="124">
        <f t="shared" si="5"/>
        <v>0</v>
      </c>
      <c r="C327" s="121"/>
      <c r="D327" s="121"/>
    </row>
    <row r="328" spans="1:4" s="118" customFormat="1" ht="13.5">
      <c r="A328" s="125" t="s">
        <v>78</v>
      </c>
      <c r="B328" s="124">
        <f t="shared" si="5"/>
        <v>0</v>
      </c>
      <c r="C328" s="121"/>
      <c r="D328" s="121"/>
    </row>
    <row r="329" spans="1:4" s="118" customFormat="1" ht="13.5">
      <c r="A329" s="125" t="s">
        <v>248</v>
      </c>
      <c r="B329" s="124">
        <f t="shared" si="5"/>
        <v>0</v>
      </c>
      <c r="C329" s="121"/>
      <c r="D329" s="121"/>
    </row>
    <row r="330" spans="1:4" s="118" customFormat="1" ht="13.5">
      <c r="A330" s="126" t="s">
        <v>249</v>
      </c>
      <c r="B330" s="124">
        <f t="shared" si="5"/>
        <v>0</v>
      </c>
      <c r="C330" s="121">
        <f>SUM(C331:C339)</f>
        <v>0</v>
      </c>
      <c r="D330" s="121">
        <f>SUM(D331:D339)</f>
        <v>0</v>
      </c>
    </row>
    <row r="331" spans="1:4" s="118" customFormat="1" ht="13.5">
      <c r="A331" s="126" t="s">
        <v>69</v>
      </c>
      <c r="B331" s="124">
        <f t="shared" si="5"/>
        <v>0</v>
      </c>
      <c r="C331" s="121"/>
      <c r="D331" s="121"/>
    </row>
    <row r="332" spans="1:4" s="118" customFormat="1" ht="13.5">
      <c r="A332" s="126" t="s">
        <v>70</v>
      </c>
      <c r="B332" s="124">
        <f t="shared" si="5"/>
        <v>0</v>
      </c>
      <c r="C332" s="121"/>
      <c r="D332" s="121"/>
    </row>
    <row r="333" spans="1:4" s="118" customFormat="1" ht="13.5">
      <c r="A333" s="125" t="s">
        <v>71</v>
      </c>
      <c r="B333" s="124">
        <f t="shared" si="5"/>
        <v>0</v>
      </c>
      <c r="C333" s="121"/>
      <c r="D333" s="121"/>
    </row>
    <row r="334" spans="1:4" s="118" customFormat="1" ht="13.5">
      <c r="A334" s="125" t="s">
        <v>250</v>
      </c>
      <c r="B334" s="124">
        <f t="shared" si="5"/>
        <v>0</v>
      </c>
      <c r="C334" s="121"/>
      <c r="D334" s="121"/>
    </row>
    <row r="335" spans="1:4" s="118" customFormat="1" ht="13.5">
      <c r="A335" s="125" t="s">
        <v>251</v>
      </c>
      <c r="B335" s="124">
        <f t="shared" si="5"/>
        <v>0</v>
      </c>
      <c r="C335" s="121"/>
      <c r="D335" s="121"/>
    </row>
    <row r="336" spans="1:4" s="118" customFormat="1" ht="13.5">
      <c r="A336" s="126" t="s">
        <v>252</v>
      </c>
      <c r="B336" s="124">
        <f t="shared" si="5"/>
        <v>0</v>
      </c>
      <c r="C336" s="121"/>
      <c r="D336" s="121"/>
    </row>
    <row r="337" spans="1:4" s="118" customFormat="1" ht="13.5">
      <c r="A337" s="126" t="s">
        <v>111</v>
      </c>
      <c r="B337" s="124">
        <f t="shared" si="5"/>
        <v>0</v>
      </c>
      <c r="C337" s="121"/>
      <c r="D337" s="121"/>
    </row>
    <row r="338" spans="1:4" s="118" customFormat="1" ht="13.5">
      <c r="A338" s="126" t="s">
        <v>78</v>
      </c>
      <c r="B338" s="124">
        <f t="shared" si="5"/>
        <v>0</v>
      </c>
      <c r="C338" s="121"/>
      <c r="D338" s="121"/>
    </row>
    <row r="339" spans="1:4" s="118" customFormat="1" ht="13.5">
      <c r="A339" s="126" t="s">
        <v>253</v>
      </c>
      <c r="B339" s="124">
        <f t="shared" si="5"/>
        <v>0</v>
      </c>
      <c r="C339" s="121"/>
      <c r="D339" s="121"/>
    </row>
    <row r="340" spans="1:4" s="118" customFormat="1" ht="13.5">
      <c r="A340" s="115" t="s">
        <v>254</v>
      </c>
      <c r="B340" s="124">
        <f t="shared" si="5"/>
        <v>0</v>
      </c>
      <c r="C340" s="121">
        <f>SUM(C341:C347)</f>
        <v>0</v>
      </c>
      <c r="D340" s="121">
        <f>SUM(D341:D347)</f>
        <v>0</v>
      </c>
    </row>
    <row r="341" spans="1:4" s="118" customFormat="1" ht="13.5">
      <c r="A341" s="125" t="s">
        <v>69</v>
      </c>
      <c r="B341" s="124">
        <f t="shared" si="5"/>
        <v>0</v>
      </c>
      <c r="C341" s="121"/>
      <c r="D341" s="121"/>
    </row>
    <row r="342" spans="1:4" s="118" customFormat="1" ht="13.5">
      <c r="A342" s="125" t="s">
        <v>70</v>
      </c>
      <c r="B342" s="124">
        <f t="shared" si="5"/>
        <v>0</v>
      </c>
      <c r="C342" s="121"/>
      <c r="D342" s="121"/>
    </row>
    <row r="343" spans="1:4" s="118" customFormat="1" ht="13.5">
      <c r="A343" s="127" t="s">
        <v>71</v>
      </c>
      <c r="B343" s="124">
        <f t="shared" si="5"/>
        <v>0</v>
      </c>
      <c r="C343" s="121"/>
      <c r="D343" s="121"/>
    </row>
    <row r="344" spans="1:4" s="118" customFormat="1" ht="13.5">
      <c r="A344" s="128" t="s">
        <v>255</v>
      </c>
      <c r="B344" s="124">
        <f t="shared" si="5"/>
        <v>0</v>
      </c>
      <c r="C344" s="121"/>
      <c r="D344" s="121"/>
    </row>
    <row r="345" spans="1:4" s="118" customFormat="1" ht="13.5">
      <c r="A345" s="126" t="s">
        <v>256</v>
      </c>
      <c r="B345" s="124">
        <f t="shared" si="5"/>
        <v>0</v>
      </c>
      <c r="C345" s="121"/>
      <c r="D345" s="121"/>
    </row>
    <row r="346" spans="1:4" s="118" customFormat="1" ht="13.5">
      <c r="A346" s="126" t="s">
        <v>78</v>
      </c>
      <c r="B346" s="124">
        <f t="shared" si="5"/>
        <v>0</v>
      </c>
      <c r="C346" s="121"/>
      <c r="D346" s="121"/>
    </row>
    <row r="347" spans="1:4" s="118" customFormat="1" ht="15.75" customHeight="1">
      <c r="A347" s="125" t="s">
        <v>257</v>
      </c>
      <c r="B347" s="124">
        <f t="shared" si="5"/>
        <v>0</v>
      </c>
      <c r="C347" s="121"/>
      <c r="D347" s="121"/>
    </row>
    <row r="348" spans="1:4" s="118" customFormat="1" ht="13.5">
      <c r="A348" s="125" t="s">
        <v>258</v>
      </c>
      <c r="B348" s="124">
        <f t="shared" si="5"/>
        <v>0</v>
      </c>
      <c r="C348" s="121">
        <f>SUM(C349:C353)</f>
        <v>0</v>
      </c>
      <c r="D348" s="121">
        <f>SUM(D349:D353)</f>
        <v>0</v>
      </c>
    </row>
    <row r="349" spans="1:4" s="118" customFormat="1" ht="13.5">
      <c r="A349" s="125" t="s">
        <v>69</v>
      </c>
      <c r="B349" s="124">
        <f t="shared" si="5"/>
        <v>0</v>
      </c>
      <c r="C349" s="121"/>
      <c r="D349" s="121"/>
    </row>
    <row r="350" spans="1:4" s="118" customFormat="1" ht="13.5">
      <c r="A350" s="126" t="s">
        <v>70</v>
      </c>
      <c r="B350" s="124">
        <f t="shared" si="5"/>
        <v>0</v>
      </c>
      <c r="C350" s="121"/>
      <c r="D350" s="121"/>
    </row>
    <row r="351" spans="1:4" s="118" customFormat="1" ht="13.5">
      <c r="A351" s="125" t="s">
        <v>111</v>
      </c>
      <c r="B351" s="124">
        <f t="shared" si="5"/>
        <v>0</v>
      </c>
      <c r="C351" s="121"/>
      <c r="D351" s="121"/>
    </row>
    <row r="352" spans="1:4" s="118" customFormat="1" ht="13.5">
      <c r="A352" s="126" t="s">
        <v>259</v>
      </c>
      <c r="B352" s="124">
        <f t="shared" si="5"/>
        <v>0</v>
      </c>
      <c r="C352" s="121"/>
      <c r="D352" s="121"/>
    </row>
    <row r="353" spans="1:4" s="118" customFormat="1" ht="13.5">
      <c r="A353" s="125" t="s">
        <v>260</v>
      </c>
      <c r="B353" s="124">
        <f t="shared" si="5"/>
        <v>0</v>
      </c>
      <c r="C353" s="121"/>
      <c r="D353" s="121"/>
    </row>
    <row r="354" spans="1:4" s="118" customFormat="1" ht="13.5">
      <c r="A354" s="125" t="s">
        <v>261</v>
      </c>
      <c r="B354" s="124">
        <f t="shared" si="5"/>
        <v>36</v>
      </c>
      <c r="C354" s="121">
        <f>SUM(C355)</f>
        <v>36</v>
      </c>
      <c r="D354" s="121">
        <f>SUM(D355)</f>
        <v>0</v>
      </c>
    </row>
    <row r="355" spans="1:4" s="118" customFormat="1" ht="13.5">
      <c r="A355" s="125" t="s">
        <v>262</v>
      </c>
      <c r="B355" s="124">
        <f t="shared" si="5"/>
        <v>36</v>
      </c>
      <c r="C355" s="121">
        <v>36</v>
      </c>
      <c r="D355" s="121"/>
    </row>
    <row r="356" spans="1:4" s="118" customFormat="1" ht="13.5">
      <c r="A356" s="115" t="s">
        <v>263</v>
      </c>
      <c r="B356" s="124">
        <f t="shared" si="5"/>
        <v>61771.700000000004</v>
      </c>
      <c r="C356" s="121">
        <f>SUM(C357,C362,C371,C377,C383,C387,C391,C395,C401,C408)</f>
        <v>61771.700000000004</v>
      </c>
      <c r="D356" s="121">
        <f>SUM(D357,D362,D371,D377,D383,D387,D391,D395,D401,D408)</f>
        <v>0</v>
      </c>
    </row>
    <row r="357" spans="1:4" s="118" customFormat="1" ht="13.5">
      <c r="A357" s="126" t="s">
        <v>264</v>
      </c>
      <c r="B357" s="124">
        <f t="shared" si="5"/>
        <v>112</v>
      </c>
      <c r="C357" s="121">
        <f>SUM(C358:C361)</f>
        <v>112</v>
      </c>
      <c r="D357" s="121">
        <f>SUM(D358:D361)</f>
        <v>0</v>
      </c>
    </row>
    <row r="358" spans="1:4" s="118" customFormat="1" ht="13.5">
      <c r="A358" s="125" t="s">
        <v>69</v>
      </c>
      <c r="B358" s="124">
        <f t="shared" si="5"/>
        <v>107</v>
      </c>
      <c r="C358" s="121">
        <v>107</v>
      </c>
      <c r="D358" s="121"/>
    </row>
    <row r="359" spans="1:4" s="118" customFormat="1" ht="13.5">
      <c r="A359" s="125" t="s">
        <v>70</v>
      </c>
      <c r="B359" s="124">
        <f t="shared" si="5"/>
        <v>0</v>
      </c>
      <c r="C359" s="121"/>
      <c r="D359" s="121"/>
    </row>
    <row r="360" spans="1:4" s="118" customFormat="1" ht="13.5">
      <c r="A360" s="125" t="s">
        <v>71</v>
      </c>
      <c r="B360" s="124">
        <f t="shared" si="5"/>
        <v>0</v>
      </c>
      <c r="C360" s="121">
        <v>0</v>
      </c>
      <c r="D360" s="121"/>
    </row>
    <row r="361" spans="1:4" s="118" customFormat="1" ht="13.5">
      <c r="A361" s="128" t="s">
        <v>265</v>
      </c>
      <c r="B361" s="124">
        <f t="shared" si="5"/>
        <v>5</v>
      </c>
      <c r="C361" s="121">
        <v>5</v>
      </c>
      <c r="D361" s="121"/>
    </row>
    <row r="362" spans="1:4" s="118" customFormat="1" ht="13.5">
      <c r="A362" s="125" t="s">
        <v>266</v>
      </c>
      <c r="B362" s="124">
        <f t="shared" si="5"/>
        <v>56829.700000000004</v>
      </c>
      <c r="C362" s="121">
        <f>SUM(C363:C370)</f>
        <v>56829.700000000004</v>
      </c>
      <c r="D362" s="121">
        <f>SUM(D363:D370)</f>
        <v>0</v>
      </c>
    </row>
    <row r="363" spans="1:4" s="118" customFormat="1" ht="13.5">
      <c r="A363" s="125" t="s">
        <v>267</v>
      </c>
      <c r="B363" s="124">
        <f t="shared" si="5"/>
        <v>1418</v>
      </c>
      <c r="C363" s="121">
        <f>647+771</f>
        <v>1418</v>
      </c>
      <c r="D363" s="121"/>
    </row>
    <row r="364" spans="1:4" s="118" customFormat="1" ht="13.5">
      <c r="A364" s="125" t="s">
        <v>268</v>
      </c>
      <c r="B364" s="124">
        <f t="shared" si="5"/>
        <v>46568.9</v>
      </c>
      <c r="C364" s="121">
        <f>33967+12601.9</f>
        <v>46568.9</v>
      </c>
      <c r="D364" s="121"/>
    </row>
    <row r="365" spans="1:4" s="118" customFormat="1" ht="13.5">
      <c r="A365" s="126" t="s">
        <v>269</v>
      </c>
      <c r="B365" s="124">
        <f t="shared" si="5"/>
        <v>4900</v>
      </c>
      <c r="C365" s="121">
        <f>3900+1000</f>
        <v>4900</v>
      </c>
      <c r="D365" s="121"/>
    </row>
    <row r="366" spans="1:4" s="118" customFormat="1" ht="13.5">
      <c r="A366" s="126" t="s">
        <v>270</v>
      </c>
      <c r="B366" s="124">
        <f t="shared" si="5"/>
        <v>3056.8</v>
      </c>
      <c r="C366" s="121">
        <f>2658+398.8</f>
        <v>3056.8</v>
      </c>
      <c r="D366" s="121"/>
    </row>
    <row r="367" spans="1:4" s="118" customFormat="1" ht="13.5">
      <c r="A367" s="126" t="s">
        <v>271</v>
      </c>
      <c r="B367" s="124">
        <f t="shared" si="5"/>
        <v>0</v>
      </c>
      <c r="C367" s="121">
        <v>0</v>
      </c>
      <c r="D367" s="121"/>
    </row>
    <row r="368" spans="1:4" s="118" customFormat="1" ht="13.5">
      <c r="A368" s="125" t="s">
        <v>272</v>
      </c>
      <c r="B368" s="124">
        <f t="shared" si="5"/>
        <v>0</v>
      </c>
      <c r="C368" s="121">
        <v>0</v>
      </c>
      <c r="D368" s="121"/>
    </row>
    <row r="369" spans="1:4" s="118" customFormat="1" ht="13.5">
      <c r="A369" s="125" t="s">
        <v>273</v>
      </c>
      <c r="B369" s="124">
        <f t="shared" si="5"/>
        <v>0</v>
      </c>
      <c r="C369" s="121">
        <v>0</v>
      </c>
      <c r="D369" s="121"/>
    </row>
    <row r="370" spans="1:4" s="118" customFormat="1" ht="13.5">
      <c r="A370" s="125" t="s">
        <v>274</v>
      </c>
      <c r="B370" s="124">
        <f t="shared" si="5"/>
        <v>886</v>
      </c>
      <c r="C370" s="121">
        <v>886</v>
      </c>
      <c r="D370" s="121"/>
    </row>
    <row r="371" spans="1:4" s="118" customFormat="1" ht="13.5">
      <c r="A371" s="125" t="s">
        <v>275</v>
      </c>
      <c r="B371" s="124">
        <f t="shared" si="5"/>
        <v>885</v>
      </c>
      <c r="C371" s="121">
        <f>SUM(C372:C376)</f>
        <v>885</v>
      </c>
      <c r="D371" s="121">
        <f>SUM(D372:D376)</f>
        <v>0</v>
      </c>
    </row>
    <row r="372" spans="1:4" s="118" customFormat="1" ht="13.5">
      <c r="A372" s="125" t="s">
        <v>276</v>
      </c>
      <c r="B372" s="124">
        <f t="shared" si="5"/>
        <v>848</v>
      </c>
      <c r="C372" s="121">
        <v>848</v>
      </c>
      <c r="D372" s="121"/>
    </row>
    <row r="373" spans="1:4" s="118" customFormat="1" ht="13.5">
      <c r="A373" s="125" t="s">
        <v>847</v>
      </c>
      <c r="B373" s="124">
        <f t="shared" si="5"/>
        <v>0</v>
      </c>
      <c r="C373" s="121"/>
      <c r="D373" s="121"/>
    </row>
    <row r="374" spans="1:4" s="118" customFormat="1" ht="13.5">
      <c r="A374" s="125" t="s">
        <v>277</v>
      </c>
      <c r="B374" s="124">
        <f t="shared" si="5"/>
        <v>0</v>
      </c>
      <c r="C374" s="121"/>
      <c r="D374" s="121"/>
    </row>
    <row r="375" spans="1:4" s="118" customFormat="1" ht="13.5">
      <c r="A375" s="126" t="s">
        <v>278</v>
      </c>
      <c r="B375" s="124">
        <f t="shared" si="5"/>
        <v>0</v>
      </c>
      <c r="C375" s="121"/>
      <c r="D375" s="121"/>
    </row>
    <row r="376" spans="1:4" s="118" customFormat="1" ht="13.5">
      <c r="A376" s="126" t="s">
        <v>279</v>
      </c>
      <c r="B376" s="124">
        <f t="shared" si="5"/>
        <v>37</v>
      </c>
      <c r="C376" s="121">
        <v>37</v>
      </c>
      <c r="D376" s="121"/>
    </row>
    <row r="377" spans="1:4" s="118" customFormat="1" ht="13.5">
      <c r="A377" s="115" t="s">
        <v>280</v>
      </c>
      <c r="B377" s="124">
        <f t="shared" si="5"/>
        <v>0</v>
      </c>
      <c r="C377" s="121">
        <f>SUM(C378:C382)</f>
        <v>0</v>
      </c>
      <c r="D377" s="121">
        <f>SUM(D378:D382)</f>
        <v>0</v>
      </c>
    </row>
    <row r="378" spans="1:4" s="118" customFormat="1" ht="13.5">
      <c r="A378" s="125" t="s">
        <v>281</v>
      </c>
      <c r="B378" s="124">
        <f t="shared" si="5"/>
        <v>0</v>
      </c>
      <c r="C378" s="121"/>
      <c r="D378" s="121"/>
    </row>
    <row r="379" spans="1:4" s="118" customFormat="1" ht="13.5">
      <c r="A379" s="125" t="s">
        <v>282</v>
      </c>
      <c r="B379" s="124">
        <f t="shared" si="5"/>
        <v>0</v>
      </c>
      <c r="C379" s="121"/>
      <c r="D379" s="121"/>
    </row>
    <row r="380" spans="1:4" s="118" customFormat="1" ht="13.5">
      <c r="A380" s="125" t="s">
        <v>283</v>
      </c>
      <c r="B380" s="124">
        <f t="shared" si="5"/>
        <v>0</v>
      </c>
      <c r="C380" s="121"/>
      <c r="D380" s="121"/>
    </row>
    <row r="381" spans="1:4" s="118" customFormat="1" ht="13.5">
      <c r="A381" s="126" t="s">
        <v>284</v>
      </c>
      <c r="B381" s="124">
        <f t="shared" si="5"/>
        <v>0</v>
      </c>
      <c r="C381" s="121"/>
      <c r="D381" s="121"/>
    </row>
    <row r="382" spans="1:4" s="118" customFormat="1" ht="13.5">
      <c r="A382" s="126" t="s">
        <v>285</v>
      </c>
      <c r="B382" s="124">
        <f t="shared" si="5"/>
        <v>0</v>
      </c>
      <c r="C382" s="121"/>
      <c r="D382" s="121"/>
    </row>
    <row r="383" spans="1:4" s="118" customFormat="1" ht="13.5">
      <c r="A383" s="126" t="s">
        <v>286</v>
      </c>
      <c r="B383" s="124">
        <f t="shared" si="5"/>
        <v>0</v>
      </c>
      <c r="C383" s="121">
        <f>SUM(C384:C386)</f>
        <v>0</v>
      </c>
      <c r="D383" s="121">
        <f>SUM(D384:D386)</f>
        <v>0</v>
      </c>
    </row>
    <row r="384" spans="1:4" s="118" customFormat="1" ht="13.5">
      <c r="A384" s="125" t="s">
        <v>287</v>
      </c>
      <c r="B384" s="124">
        <f t="shared" si="5"/>
        <v>0</v>
      </c>
      <c r="C384" s="121"/>
      <c r="D384" s="121"/>
    </row>
    <row r="385" spans="1:4" s="118" customFormat="1" ht="13.5">
      <c r="A385" s="125" t="s">
        <v>288</v>
      </c>
      <c r="B385" s="124">
        <f t="shared" si="5"/>
        <v>0</v>
      </c>
      <c r="C385" s="121"/>
      <c r="D385" s="121"/>
    </row>
    <row r="386" spans="1:4" s="118" customFormat="1" ht="13.5">
      <c r="A386" s="125" t="s">
        <v>289</v>
      </c>
      <c r="B386" s="124">
        <f t="shared" si="5"/>
        <v>0</v>
      </c>
      <c r="C386" s="121"/>
      <c r="D386" s="121"/>
    </row>
    <row r="387" spans="1:4" s="118" customFormat="1" ht="13.5">
      <c r="A387" s="126" t="s">
        <v>290</v>
      </c>
      <c r="B387" s="124">
        <f t="shared" si="5"/>
        <v>0</v>
      </c>
      <c r="C387" s="121">
        <f>SUM(C388:C390)</f>
        <v>0</v>
      </c>
      <c r="D387" s="121">
        <f>SUM(D388:D390)</f>
        <v>0</v>
      </c>
    </row>
    <row r="388" spans="1:4" s="118" customFormat="1" ht="13.5">
      <c r="A388" s="126" t="s">
        <v>291</v>
      </c>
      <c r="B388" s="124">
        <f t="shared" si="5"/>
        <v>0</v>
      </c>
      <c r="C388" s="121"/>
      <c r="D388" s="121"/>
    </row>
    <row r="389" spans="1:4" s="118" customFormat="1" ht="13.5">
      <c r="A389" s="126" t="s">
        <v>292</v>
      </c>
      <c r="B389" s="124">
        <f t="shared" si="5"/>
        <v>0</v>
      </c>
      <c r="C389" s="121"/>
      <c r="D389" s="121"/>
    </row>
    <row r="390" spans="1:4" s="118" customFormat="1" ht="13.5">
      <c r="A390" s="115" t="s">
        <v>293</v>
      </c>
      <c r="B390" s="124">
        <f t="shared" ref="B390:B453" si="6">C390+D390</f>
        <v>0</v>
      </c>
      <c r="C390" s="121"/>
      <c r="D390" s="121"/>
    </row>
    <row r="391" spans="1:4" s="118" customFormat="1" ht="13.5">
      <c r="A391" s="125" t="s">
        <v>294</v>
      </c>
      <c r="B391" s="124">
        <f t="shared" si="6"/>
        <v>127</v>
      </c>
      <c r="C391" s="121">
        <f>SUM(C392:C394)</f>
        <v>127</v>
      </c>
      <c r="D391" s="121">
        <f>SUM(D392:D394)</f>
        <v>0</v>
      </c>
    </row>
    <row r="392" spans="1:4" s="118" customFormat="1" ht="13.5">
      <c r="A392" s="125" t="s">
        <v>295</v>
      </c>
      <c r="B392" s="124">
        <f t="shared" si="6"/>
        <v>117</v>
      </c>
      <c r="C392" s="121">
        <v>117</v>
      </c>
      <c r="D392" s="121"/>
    </row>
    <row r="393" spans="1:4" s="118" customFormat="1" ht="13.5">
      <c r="A393" s="125" t="s">
        <v>296</v>
      </c>
      <c r="B393" s="124">
        <f t="shared" si="6"/>
        <v>0</v>
      </c>
      <c r="C393" s="121">
        <v>0</v>
      </c>
      <c r="D393" s="121"/>
    </row>
    <row r="394" spans="1:4" s="118" customFormat="1" ht="13.5">
      <c r="A394" s="126" t="s">
        <v>297</v>
      </c>
      <c r="B394" s="124">
        <f t="shared" si="6"/>
        <v>10</v>
      </c>
      <c r="C394" s="121">
        <v>10</v>
      </c>
      <c r="D394" s="121"/>
    </row>
    <row r="395" spans="1:4" s="118" customFormat="1" ht="13.5">
      <c r="A395" s="126" t="s">
        <v>298</v>
      </c>
      <c r="B395" s="124">
        <f t="shared" si="6"/>
        <v>229</v>
      </c>
      <c r="C395" s="121">
        <f>SUM(C396:C400)</f>
        <v>229</v>
      </c>
      <c r="D395" s="121">
        <f>SUM(D396:D400)</f>
        <v>0</v>
      </c>
    </row>
    <row r="396" spans="1:4" s="118" customFormat="1" ht="13.5">
      <c r="A396" s="126" t="s">
        <v>299</v>
      </c>
      <c r="B396" s="124">
        <f t="shared" si="6"/>
        <v>209</v>
      </c>
      <c r="C396" s="121">
        <v>209</v>
      </c>
      <c r="D396" s="121"/>
    </row>
    <row r="397" spans="1:4" s="118" customFormat="1" ht="13.5">
      <c r="A397" s="125" t="s">
        <v>300</v>
      </c>
      <c r="B397" s="124">
        <f t="shared" si="6"/>
        <v>20</v>
      </c>
      <c r="C397" s="121">
        <v>20</v>
      </c>
      <c r="D397" s="121"/>
    </row>
    <row r="398" spans="1:4" s="118" customFormat="1" ht="13.5">
      <c r="A398" s="125" t="s">
        <v>301</v>
      </c>
      <c r="B398" s="124">
        <f t="shared" si="6"/>
        <v>0</v>
      </c>
      <c r="C398" s="121">
        <v>0</v>
      </c>
      <c r="D398" s="121"/>
    </row>
    <row r="399" spans="1:4" s="118" customFormat="1" ht="13.5">
      <c r="A399" s="125" t="s">
        <v>302</v>
      </c>
      <c r="B399" s="124">
        <f t="shared" si="6"/>
        <v>0</v>
      </c>
      <c r="C399" s="121">
        <v>0</v>
      </c>
      <c r="D399" s="121"/>
    </row>
    <row r="400" spans="1:4" s="118" customFormat="1" ht="13.5">
      <c r="A400" s="125" t="s">
        <v>303</v>
      </c>
      <c r="B400" s="124">
        <f t="shared" si="6"/>
        <v>0</v>
      </c>
      <c r="C400" s="121">
        <v>0</v>
      </c>
      <c r="D400" s="121"/>
    </row>
    <row r="401" spans="1:4" s="118" customFormat="1" ht="13.5">
      <c r="A401" s="125" t="s">
        <v>304</v>
      </c>
      <c r="B401" s="124">
        <f t="shared" si="6"/>
        <v>1256</v>
      </c>
      <c r="C401" s="121">
        <f>SUM(C402:C407)</f>
        <v>1256</v>
      </c>
      <c r="D401" s="121">
        <f>SUM(D402:D407)</f>
        <v>0</v>
      </c>
    </row>
    <row r="402" spans="1:4" s="118" customFormat="1" ht="13.5">
      <c r="A402" s="126" t="s">
        <v>305</v>
      </c>
      <c r="B402" s="124">
        <f t="shared" si="6"/>
        <v>0</v>
      </c>
      <c r="C402" s="121"/>
      <c r="D402" s="121"/>
    </row>
    <row r="403" spans="1:4" s="118" customFormat="1" ht="13.5">
      <c r="A403" s="126" t="s">
        <v>306</v>
      </c>
      <c r="B403" s="124">
        <f t="shared" si="6"/>
        <v>0</v>
      </c>
      <c r="C403" s="121"/>
      <c r="D403" s="121"/>
    </row>
    <row r="404" spans="1:4" s="118" customFormat="1" ht="13.5">
      <c r="A404" s="126" t="s">
        <v>307</v>
      </c>
      <c r="B404" s="124">
        <f t="shared" si="6"/>
        <v>0</v>
      </c>
      <c r="C404" s="121"/>
      <c r="D404" s="121"/>
    </row>
    <row r="405" spans="1:4" s="118" customFormat="1" ht="13.5">
      <c r="A405" s="115" t="s">
        <v>308</v>
      </c>
      <c r="B405" s="124">
        <f t="shared" si="6"/>
        <v>0</v>
      </c>
      <c r="C405" s="121"/>
      <c r="D405" s="121"/>
    </row>
    <row r="406" spans="1:4" s="118" customFormat="1" ht="13.5">
      <c r="A406" s="125" t="s">
        <v>309</v>
      </c>
      <c r="B406" s="124">
        <f t="shared" si="6"/>
        <v>0</v>
      </c>
      <c r="C406" s="121"/>
      <c r="D406" s="121"/>
    </row>
    <row r="407" spans="1:4" s="118" customFormat="1" ht="13.5">
      <c r="A407" s="125" t="s">
        <v>310</v>
      </c>
      <c r="B407" s="124">
        <f t="shared" si="6"/>
        <v>1256</v>
      </c>
      <c r="C407" s="121">
        <v>1256</v>
      </c>
      <c r="D407" s="121"/>
    </row>
    <row r="408" spans="1:4" s="118" customFormat="1" ht="13.5">
      <c r="A408" s="125" t="s">
        <v>311</v>
      </c>
      <c r="B408" s="124">
        <f t="shared" si="6"/>
        <v>2333</v>
      </c>
      <c r="C408" s="121">
        <v>2333</v>
      </c>
      <c r="D408" s="121"/>
    </row>
    <row r="409" spans="1:4" s="118" customFormat="1" ht="13.5">
      <c r="A409" s="115" t="s">
        <v>312</v>
      </c>
      <c r="B409" s="124">
        <f t="shared" si="6"/>
        <v>1561</v>
      </c>
      <c r="C409" s="121">
        <f>SUM(C410,C415,C423,C429,C433,C438,C443,C450,C454,C458)</f>
        <v>1561</v>
      </c>
      <c r="D409" s="121">
        <f>SUM(D410,D415,D423,D429,D433,D438,D443,D450,D454,D458)</f>
        <v>0</v>
      </c>
    </row>
    <row r="410" spans="1:4" s="118" customFormat="1" ht="13.5">
      <c r="A410" s="126" t="s">
        <v>313</v>
      </c>
      <c r="B410" s="124">
        <f t="shared" si="6"/>
        <v>45</v>
      </c>
      <c r="C410" s="121">
        <f>SUM(C411:C414)</f>
        <v>45</v>
      </c>
      <c r="D410" s="121">
        <f>SUM(D411:D414)</f>
        <v>0</v>
      </c>
    </row>
    <row r="411" spans="1:4" s="118" customFormat="1" ht="13.5">
      <c r="A411" s="125" t="s">
        <v>69</v>
      </c>
      <c r="B411" s="124">
        <f t="shared" si="6"/>
        <v>45</v>
      </c>
      <c r="C411" s="121">
        <v>45</v>
      </c>
      <c r="D411" s="121"/>
    </row>
    <row r="412" spans="1:4" s="118" customFormat="1" ht="13.5">
      <c r="A412" s="125" t="s">
        <v>70</v>
      </c>
      <c r="B412" s="124">
        <f t="shared" si="6"/>
        <v>0</v>
      </c>
      <c r="C412" s="121"/>
      <c r="D412" s="121"/>
    </row>
    <row r="413" spans="1:4" s="118" customFormat="1" ht="13.5">
      <c r="A413" s="125" t="s">
        <v>71</v>
      </c>
      <c r="B413" s="124">
        <f t="shared" si="6"/>
        <v>0</v>
      </c>
      <c r="C413" s="121">
        <v>0</v>
      </c>
      <c r="D413" s="121"/>
    </row>
    <row r="414" spans="1:4" s="118" customFormat="1" ht="13.5">
      <c r="A414" s="126" t="s">
        <v>314</v>
      </c>
      <c r="B414" s="124">
        <f t="shared" si="6"/>
        <v>0</v>
      </c>
      <c r="C414" s="121">
        <v>0</v>
      </c>
      <c r="D414" s="121"/>
    </row>
    <row r="415" spans="1:4" s="118" customFormat="1" ht="13.5">
      <c r="A415" s="125" t="s">
        <v>315</v>
      </c>
      <c r="B415" s="124">
        <f t="shared" si="6"/>
        <v>0</v>
      </c>
      <c r="C415" s="121">
        <f>SUM(C416:C422)</f>
        <v>0</v>
      </c>
      <c r="D415" s="121">
        <f>SUM(D416:D422)</f>
        <v>0</v>
      </c>
    </row>
    <row r="416" spans="1:4" s="118" customFormat="1" ht="13.5">
      <c r="A416" s="125" t="s">
        <v>316</v>
      </c>
      <c r="B416" s="124">
        <f t="shared" si="6"/>
        <v>0</v>
      </c>
      <c r="C416" s="121"/>
      <c r="D416" s="121"/>
    </row>
    <row r="417" spans="1:4" s="118" customFormat="1" ht="13.5">
      <c r="A417" s="115" t="s">
        <v>317</v>
      </c>
      <c r="B417" s="124">
        <f t="shared" si="6"/>
        <v>0</v>
      </c>
      <c r="C417" s="121"/>
      <c r="D417" s="121"/>
    </row>
    <row r="418" spans="1:4" s="118" customFormat="1" ht="13.5">
      <c r="A418" s="125" t="s">
        <v>318</v>
      </c>
      <c r="B418" s="124">
        <f t="shared" si="6"/>
        <v>0</v>
      </c>
      <c r="C418" s="121"/>
      <c r="D418" s="121"/>
    </row>
    <row r="419" spans="1:4" s="118" customFormat="1" ht="13.5">
      <c r="A419" s="125" t="s">
        <v>319</v>
      </c>
      <c r="B419" s="124">
        <f t="shared" si="6"/>
        <v>0</v>
      </c>
      <c r="C419" s="121"/>
      <c r="D419" s="121"/>
    </row>
    <row r="420" spans="1:4" s="118" customFormat="1" ht="13.5">
      <c r="A420" s="125" t="s">
        <v>320</v>
      </c>
      <c r="B420" s="124">
        <f t="shared" si="6"/>
        <v>0</v>
      </c>
      <c r="C420" s="121"/>
      <c r="D420" s="121"/>
    </row>
    <row r="421" spans="1:4" s="118" customFormat="1" ht="13.5">
      <c r="A421" s="126" t="s">
        <v>321</v>
      </c>
      <c r="B421" s="124">
        <f t="shared" si="6"/>
        <v>0</v>
      </c>
      <c r="C421" s="121"/>
      <c r="D421" s="121"/>
    </row>
    <row r="422" spans="1:4" s="118" customFormat="1" ht="13.5">
      <c r="A422" s="126" t="s">
        <v>322</v>
      </c>
      <c r="B422" s="124">
        <f t="shared" si="6"/>
        <v>0</v>
      </c>
      <c r="C422" s="121"/>
      <c r="D422" s="121"/>
    </row>
    <row r="423" spans="1:4" s="118" customFormat="1" ht="13.5">
      <c r="A423" s="126" t="s">
        <v>323</v>
      </c>
      <c r="B423" s="124">
        <f t="shared" si="6"/>
        <v>438</v>
      </c>
      <c r="C423" s="121">
        <f>SUM(C424:C428)</f>
        <v>438</v>
      </c>
      <c r="D423" s="121">
        <f>SUM(D424:D428)</f>
        <v>0</v>
      </c>
    </row>
    <row r="424" spans="1:4" s="118" customFormat="1" ht="13.5">
      <c r="A424" s="125" t="s">
        <v>316</v>
      </c>
      <c r="B424" s="124">
        <f t="shared" si="6"/>
        <v>0</v>
      </c>
      <c r="C424" s="121"/>
      <c r="D424" s="121"/>
    </row>
    <row r="425" spans="1:4" s="118" customFormat="1" ht="13.5">
      <c r="A425" s="125" t="s">
        <v>324</v>
      </c>
      <c r="B425" s="124">
        <f t="shared" si="6"/>
        <v>0</v>
      </c>
      <c r="C425" s="121"/>
      <c r="D425" s="121"/>
    </row>
    <row r="426" spans="1:4" s="118" customFormat="1" ht="13.5">
      <c r="A426" s="125" t="s">
        <v>325</v>
      </c>
      <c r="B426" s="124">
        <f t="shared" si="6"/>
        <v>0</v>
      </c>
      <c r="C426" s="121"/>
      <c r="D426" s="121"/>
    </row>
    <row r="427" spans="1:4" s="118" customFormat="1" ht="13.5">
      <c r="A427" s="126" t="s">
        <v>326</v>
      </c>
      <c r="B427" s="124">
        <f t="shared" si="6"/>
        <v>0</v>
      </c>
      <c r="C427" s="121"/>
      <c r="D427" s="121"/>
    </row>
    <row r="428" spans="1:4" s="118" customFormat="1" ht="13.5">
      <c r="A428" s="126" t="s">
        <v>327</v>
      </c>
      <c r="B428" s="124">
        <f t="shared" si="6"/>
        <v>438</v>
      </c>
      <c r="C428" s="121">
        <v>438</v>
      </c>
      <c r="D428" s="121"/>
    </row>
    <row r="429" spans="1:4" s="118" customFormat="1" ht="13.5">
      <c r="A429" s="126" t="s">
        <v>328</v>
      </c>
      <c r="B429" s="124">
        <f t="shared" si="6"/>
        <v>1000</v>
      </c>
      <c r="C429" s="121">
        <f>SUM(C430:C432)</f>
        <v>1000</v>
      </c>
      <c r="D429" s="121">
        <f>SUM(D430:D432)</f>
        <v>0</v>
      </c>
    </row>
    <row r="430" spans="1:4" s="118" customFormat="1" ht="13.5">
      <c r="A430" s="115" t="s">
        <v>316</v>
      </c>
      <c r="B430" s="124">
        <f t="shared" si="6"/>
        <v>0</v>
      </c>
      <c r="C430" s="121"/>
      <c r="D430" s="121"/>
    </row>
    <row r="431" spans="1:4" s="118" customFormat="1" ht="13.5">
      <c r="A431" s="125" t="s">
        <v>329</v>
      </c>
      <c r="B431" s="124">
        <f t="shared" si="6"/>
        <v>600</v>
      </c>
      <c r="C431" s="121">
        <v>600</v>
      </c>
      <c r="D431" s="121"/>
    </row>
    <row r="432" spans="1:4" s="118" customFormat="1" ht="13.5">
      <c r="A432" s="126" t="s">
        <v>330</v>
      </c>
      <c r="B432" s="124">
        <f t="shared" si="6"/>
        <v>400</v>
      </c>
      <c r="C432" s="121">
        <v>400</v>
      </c>
      <c r="D432" s="121"/>
    </row>
    <row r="433" spans="1:4" s="118" customFormat="1" ht="13.5">
      <c r="A433" s="126" t="s">
        <v>331</v>
      </c>
      <c r="B433" s="124">
        <f t="shared" si="6"/>
        <v>20</v>
      </c>
      <c r="C433" s="121">
        <f>SUM(C434:C437)</f>
        <v>20</v>
      </c>
      <c r="D433" s="121">
        <f>SUM(D434:D437)</f>
        <v>0</v>
      </c>
    </row>
    <row r="434" spans="1:4" s="118" customFormat="1" ht="13.5">
      <c r="A434" s="126" t="s">
        <v>316</v>
      </c>
      <c r="B434" s="124">
        <f t="shared" si="6"/>
        <v>0</v>
      </c>
      <c r="C434" s="121"/>
      <c r="D434" s="121"/>
    </row>
    <row r="435" spans="1:4" s="118" customFormat="1" ht="13.5">
      <c r="A435" s="125" t="s">
        <v>332</v>
      </c>
      <c r="B435" s="124">
        <f t="shared" si="6"/>
        <v>0</v>
      </c>
      <c r="C435" s="121"/>
      <c r="D435" s="121"/>
    </row>
    <row r="436" spans="1:4" s="118" customFormat="1" ht="13.5">
      <c r="A436" s="125" t="s">
        <v>333</v>
      </c>
      <c r="B436" s="124">
        <f t="shared" si="6"/>
        <v>0</v>
      </c>
      <c r="C436" s="121"/>
      <c r="D436" s="121"/>
    </row>
    <row r="437" spans="1:4" s="118" customFormat="1" ht="13.5">
      <c r="A437" s="125" t="s">
        <v>334</v>
      </c>
      <c r="B437" s="124">
        <f t="shared" si="6"/>
        <v>20</v>
      </c>
      <c r="C437" s="121">
        <v>20</v>
      </c>
      <c r="D437" s="121"/>
    </row>
    <row r="438" spans="1:4" s="118" customFormat="1" ht="13.5">
      <c r="A438" s="126" t="s">
        <v>335</v>
      </c>
      <c r="B438" s="124">
        <f t="shared" si="6"/>
        <v>0</v>
      </c>
      <c r="C438" s="121">
        <f>SUM(C439:C442)</f>
        <v>0</v>
      </c>
      <c r="D438" s="121">
        <f>SUM(D439:D442)</f>
        <v>0</v>
      </c>
    </row>
    <row r="439" spans="1:4" s="118" customFormat="1" ht="13.5">
      <c r="A439" s="126" t="s">
        <v>336</v>
      </c>
      <c r="B439" s="124">
        <f t="shared" si="6"/>
        <v>0</v>
      </c>
      <c r="C439" s="121"/>
      <c r="D439" s="121"/>
    </row>
    <row r="440" spans="1:4" s="118" customFormat="1" ht="13.5">
      <c r="A440" s="126" t="s">
        <v>337</v>
      </c>
      <c r="B440" s="124">
        <f t="shared" si="6"/>
        <v>0</v>
      </c>
      <c r="C440" s="121"/>
      <c r="D440" s="121"/>
    </row>
    <row r="441" spans="1:4" s="118" customFormat="1" ht="13.5">
      <c r="A441" s="126" t="s">
        <v>338</v>
      </c>
      <c r="B441" s="124">
        <f t="shared" si="6"/>
        <v>0</v>
      </c>
      <c r="C441" s="121"/>
      <c r="D441" s="121"/>
    </row>
    <row r="442" spans="1:4" s="118" customFormat="1" ht="13.5">
      <c r="A442" s="126" t="s">
        <v>339</v>
      </c>
      <c r="B442" s="124">
        <f t="shared" si="6"/>
        <v>0</v>
      </c>
      <c r="C442" s="121"/>
      <c r="D442" s="121"/>
    </row>
    <row r="443" spans="1:4" s="118" customFormat="1" ht="13.5">
      <c r="A443" s="125" t="s">
        <v>340</v>
      </c>
      <c r="B443" s="124">
        <f t="shared" si="6"/>
        <v>58</v>
      </c>
      <c r="C443" s="121">
        <f>SUM(C444:C449)</f>
        <v>58</v>
      </c>
      <c r="D443" s="121">
        <f>SUM(D444:D449)</f>
        <v>0</v>
      </c>
    </row>
    <row r="444" spans="1:4" s="118" customFormat="1" ht="13.5">
      <c r="A444" s="125" t="s">
        <v>316</v>
      </c>
      <c r="B444" s="124">
        <f t="shared" si="6"/>
        <v>20</v>
      </c>
      <c r="C444" s="121">
        <v>20</v>
      </c>
      <c r="D444" s="121"/>
    </row>
    <row r="445" spans="1:4" s="118" customFormat="1" ht="13.5">
      <c r="A445" s="126" t="s">
        <v>341</v>
      </c>
      <c r="B445" s="124">
        <f t="shared" si="6"/>
        <v>30</v>
      </c>
      <c r="C445" s="121">
        <v>30</v>
      </c>
      <c r="D445" s="121"/>
    </row>
    <row r="446" spans="1:4" s="118" customFormat="1" ht="13.5">
      <c r="A446" s="126" t="s">
        <v>342</v>
      </c>
      <c r="B446" s="124">
        <f t="shared" si="6"/>
        <v>0</v>
      </c>
      <c r="C446" s="121"/>
      <c r="D446" s="121"/>
    </row>
    <row r="447" spans="1:4" s="118" customFormat="1" ht="13.5">
      <c r="A447" s="126" t="s">
        <v>343</v>
      </c>
      <c r="B447" s="124">
        <f t="shared" si="6"/>
        <v>0</v>
      </c>
      <c r="C447" s="121"/>
      <c r="D447" s="121"/>
    </row>
    <row r="448" spans="1:4" s="118" customFormat="1" ht="13.5">
      <c r="A448" s="125" t="s">
        <v>344</v>
      </c>
      <c r="B448" s="124">
        <f t="shared" si="6"/>
        <v>0</v>
      </c>
      <c r="C448" s="121"/>
      <c r="D448" s="121"/>
    </row>
    <row r="449" spans="1:4" s="118" customFormat="1" ht="13.5">
      <c r="A449" s="125" t="s">
        <v>345</v>
      </c>
      <c r="B449" s="124">
        <f t="shared" si="6"/>
        <v>8</v>
      </c>
      <c r="C449" s="121">
        <v>8</v>
      </c>
      <c r="D449" s="121"/>
    </row>
    <row r="450" spans="1:4" s="118" customFormat="1" ht="13.5">
      <c r="A450" s="125" t="s">
        <v>346</v>
      </c>
      <c r="B450" s="124">
        <f t="shared" si="6"/>
        <v>0</v>
      </c>
      <c r="C450" s="121">
        <f>SUM(C451:C453)</f>
        <v>0</v>
      </c>
      <c r="D450" s="121">
        <f>SUM(D451:D453)</f>
        <v>0</v>
      </c>
    </row>
    <row r="451" spans="1:4" s="118" customFormat="1" ht="13.5">
      <c r="A451" s="126" t="s">
        <v>347</v>
      </c>
      <c r="B451" s="124">
        <f t="shared" si="6"/>
        <v>0</v>
      </c>
      <c r="C451" s="121"/>
      <c r="D451" s="121"/>
    </row>
    <row r="452" spans="1:4" s="118" customFormat="1" ht="13.5">
      <c r="A452" s="126" t="s">
        <v>348</v>
      </c>
      <c r="B452" s="124">
        <f t="shared" si="6"/>
        <v>0</v>
      </c>
      <c r="C452" s="121"/>
      <c r="D452" s="121"/>
    </row>
    <row r="453" spans="1:4" s="118" customFormat="1" ht="13.5">
      <c r="A453" s="126" t="s">
        <v>349</v>
      </c>
      <c r="B453" s="124">
        <f t="shared" si="6"/>
        <v>0</v>
      </c>
      <c r="C453" s="121"/>
      <c r="D453" s="121"/>
    </row>
    <row r="454" spans="1:4" s="118" customFormat="1" ht="13.5">
      <c r="A454" s="115" t="s">
        <v>350</v>
      </c>
      <c r="B454" s="124">
        <f t="shared" ref="B454:B517" si="7">C454+D454</f>
        <v>0</v>
      </c>
      <c r="C454" s="121">
        <f>SUM(C455:C457)</f>
        <v>0</v>
      </c>
      <c r="D454" s="121">
        <f>SUM(D455:D457)</f>
        <v>0</v>
      </c>
    </row>
    <row r="455" spans="1:4" s="118" customFormat="1" ht="13.5">
      <c r="A455" s="126" t="s">
        <v>351</v>
      </c>
      <c r="B455" s="124">
        <f t="shared" si="7"/>
        <v>0</v>
      </c>
      <c r="C455" s="121"/>
      <c r="D455" s="121"/>
    </row>
    <row r="456" spans="1:4" s="118" customFormat="1" ht="13.5">
      <c r="A456" s="126" t="s">
        <v>352</v>
      </c>
      <c r="B456" s="124">
        <f t="shared" si="7"/>
        <v>0</v>
      </c>
      <c r="C456" s="121"/>
      <c r="D456" s="121"/>
    </row>
    <row r="457" spans="1:4" s="118" customFormat="1" ht="13.5">
      <c r="A457" s="126" t="s">
        <v>848</v>
      </c>
      <c r="B457" s="124">
        <f t="shared" si="7"/>
        <v>0</v>
      </c>
      <c r="C457" s="121"/>
      <c r="D457" s="121"/>
    </row>
    <row r="458" spans="1:4" s="118" customFormat="1" ht="13.5">
      <c r="A458" s="125" t="s">
        <v>353</v>
      </c>
      <c r="B458" s="124">
        <f t="shared" si="7"/>
        <v>0</v>
      </c>
      <c r="C458" s="121">
        <f>SUM(C459:C462)</f>
        <v>0</v>
      </c>
      <c r="D458" s="121">
        <f>SUM(D459:D462)</f>
        <v>0</v>
      </c>
    </row>
    <row r="459" spans="1:4" s="118" customFormat="1" ht="13.5">
      <c r="A459" s="125" t="s">
        <v>354</v>
      </c>
      <c r="B459" s="124">
        <f t="shared" si="7"/>
        <v>0</v>
      </c>
      <c r="C459" s="121"/>
      <c r="D459" s="121"/>
    </row>
    <row r="460" spans="1:4" s="118" customFormat="1" ht="13.5">
      <c r="A460" s="126" t="s">
        <v>355</v>
      </c>
      <c r="B460" s="124">
        <f t="shared" si="7"/>
        <v>0</v>
      </c>
      <c r="C460" s="121"/>
      <c r="D460" s="121"/>
    </row>
    <row r="461" spans="1:4" s="118" customFormat="1" ht="13.5">
      <c r="A461" s="126" t="s">
        <v>356</v>
      </c>
      <c r="B461" s="124">
        <f t="shared" si="7"/>
        <v>0</v>
      </c>
      <c r="C461" s="121"/>
      <c r="D461" s="121"/>
    </row>
    <row r="462" spans="1:4" s="118" customFormat="1" ht="13.5">
      <c r="A462" s="126" t="s">
        <v>357</v>
      </c>
      <c r="B462" s="124">
        <f t="shared" si="7"/>
        <v>0</v>
      </c>
      <c r="C462" s="121"/>
      <c r="D462" s="121"/>
    </row>
    <row r="463" spans="1:4" s="118" customFormat="1" ht="13.5">
      <c r="A463" s="115" t="s">
        <v>358</v>
      </c>
      <c r="B463" s="124">
        <f t="shared" si="7"/>
        <v>1877.29</v>
      </c>
      <c r="C463" s="121">
        <f>SUM(C464,C480,C488,C499,C508,C516)</f>
        <v>1877.29</v>
      </c>
      <c r="D463" s="121">
        <f>SUM(D464,D480,D488,D499,D508,D516)</f>
        <v>0</v>
      </c>
    </row>
    <row r="464" spans="1:4" s="118" customFormat="1" ht="13.5">
      <c r="A464" s="115" t="s">
        <v>359</v>
      </c>
      <c r="B464" s="124">
        <f t="shared" si="7"/>
        <v>529</v>
      </c>
      <c r="C464" s="121">
        <f>SUM(C465:C479)</f>
        <v>529</v>
      </c>
      <c r="D464" s="121">
        <f>SUM(D465:D479)</f>
        <v>0</v>
      </c>
    </row>
    <row r="465" spans="1:4" s="118" customFormat="1" ht="13.5">
      <c r="A465" s="115" t="s">
        <v>69</v>
      </c>
      <c r="B465" s="124">
        <f t="shared" si="7"/>
        <v>379</v>
      </c>
      <c r="C465" s="121">
        <f>199+100+80</f>
        <v>379</v>
      </c>
      <c r="D465" s="121"/>
    </row>
    <row r="466" spans="1:4" s="118" customFormat="1" ht="13.5">
      <c r="A466" s="115" t="s">
        <v>70</v>
      </c>
      <c r="B466" s="124">
        <f t="shared" si="7"/>
        <v>0</v>
      </c>
      <c r="C466" s="121"/>
      <c r="D466" s="121"/>
    </row>
    <row r="467" spans="1:4" s="118" customFormat="1" ht="13.5">
      <c r="A467" s="115" t="s">
        <v>71</v>
      </c>
      <c r="B467" s="124">
        <f t="shared" si="7"/>
        <v>0</v>
      </c>
      <c r="C467" s="121"/>
      <c r="D467" s="121"/>
    </row>
    <row r="468" spans="1:4" s="118" customFormat="1" ht="13.5">
      <c r="A468" s="115" t="s">
        <v>360</v>
      </c>
      <c r="B468" s="124">
        <f t="shared" si="7"/>
        <v>0</v>
      </c>
      <c r="C468" s="121"/>
      <c r="D468" s="121"/>
    </row>
    <row r="469" spans="1:4" s="118" customFormat="1" ht="13.5">
      <c r="A469" s="115" t="s">
        <v>361</v>
      </c>
      <c r="B469" s="124">
        <f t="shared" si="7"/>
        <v>6.5</v>
      </c>
      <c r="C469" s="121">
        <v>6.5</v>
      </c>
      <c r="D469" s="121"/>
    </row>
    <row r="470" spans="1:4" s="118" customFormat="1" ht="13.5">
      <c r="A470" s="115" t="s">
        <v>362</v>
      </c>
      <c r="B470" s="124">
        <f t="shared" si="7"/>
        <v>10</v>
      </c>
      <c r="C470" s="121">
        <v>10</v>
      </c>
      <c r="D470" s="121"/>
    </row>
    <row r="471" spans="1:4" s="118" customFormat="1" ht="13.5">
      <c r="A471" s="115" t="s">
        <v>363</v>
      </c>
      <c r="B471" s="124">
        <f t="shared" si="7"/>
        <v>0</v>
      </c>
      <c r="C471" s="121"/>
      <c r="D471" s="121"/>
    </row>
    <row r="472" spans="1:4" s="118" customFormat="1" ht="13.5">
      <c r="A472" s="115" t="s">
        <v>364</v>
      </c>
      <c r="B472" s="124">
        <f t="shared" si="7"/>
        <v>0</v>
      </c>
      <c r="C472" s="121"/>
      <c r="D472" s="121"/>
    </row>
    <row r="473" spans="1:4" s="118" customFormat="1" ht="13.5">
      <c r="A473" s="115" t="s">
        <v>365</v>
      </c>
      <c r="B473" s="124">
        <f t="shared" si="7"/>
        <v>0</v>
      </c>
      <c r="C473" s="121"/>
      <c r="D473" s="121"/>
    </row>
    <row r="474" spans="1:4" s="118" customFormat="1" ht="13.5">
      <c r="A474" s="115" t="s">
        <v>366</v>
      </c>
      <c r="B474" s="124">
        <f t="shared" si="7"/>
        <v>0</v>
      </c>
      <c r="C474" s="121"/>
      <c r="D474" s="121"/>
    </row>
    <row r="475" spans="1:4" s="118" customFormat="1" ht="13.5">
      <c r="A475" s="115" t="s">
        <v>367</v>
      </c>
      <c r="B475" s="124">
        <f t="shared" si="7"/>
        <v>0</v>
      </c>
      <c r="C475" s="121"/>
      <c r="D475" s="121"/>
    </row>
    <row r="476" spans="1:4" s="118" customFormat="1" ht="13.5">
      <c r="A476" s="115" t="s">
        <v>368</v>
      </c>
      <c r="B476" s="124">
        <f t="shared" si="7"/>
        <v>20</v>
      </c>
      <c r="C476" s="121">
        <v>20</v>
      </c>
      <c r="D476" s="121"/>
    </row>
    <row r="477" spans="1:4" s="118" customFormat="1" ht="13.5">
      <c r="A477" s="115" t="s">
        <v>369</v>
      </c>
      <c r="B477" s="124">
        <f t="shared" si="7"/>
        <v>0</v>
      </c>
      <c r="C477" s="121"/>
      <c r="D477" s="121"/>
    </row>
    <row r="478" spans="1:4" s="118" customFormat="1" ht="13.5">
      <c r="A478" s="115" t="s">
        <v>849</v>
      </c>
      <c r="B478" s="124">
        <f t="shared" si="7"/>
        <v>0</v>
      </c>
      <c r="C478" s="121"/>
      <c r="D478" s="121"/>
    </row>
    <row r="479" spans="1:4" s="118" customFormat="1" ht="13.5">
      <c r="A479" s="115" t="s">
        <v>370</v>
      </c>
      <c r="B479" s="124">
        <f t="shared" si="7"/>
        <v>113.5</v>
      </c>
      <c r="C479" s="121">
        <f>61+52.5</f>
        <v>113.5</v>
      </c>
      <c r="D479" s="121"/>
    </row>
    <row r="480" spans="1:4" s="118" customFormat="1" ht="13.5">
      <c r="A480" s="115" t="s">
        <v>371</v>
      </c>
      <c r="B480" s="124">
        <f t="shared" si="7"/>
        <v>114</v>
      </c>
      <c r="C480" s="121">
        <f>SUM(C481:C487)</f>
        <v>114</v>
      </c>
      <c r="D480" s="121">
        <f>SUM(D481:D487)</f>
        <v>0</v>
      </c>
    </row>
    <row r="481" spans="1:4" s="118" customFormat="1" ht="13.5">
      <c r="A481" s="115" t="s">
        <v>69</v>
      </c>
      <c r="B481" s="124">
        <f t="shared" si="7"/>
        <v>0</v>
      </c>
      <c r="C481" s="121">
        <v>0</v>
      </c>
      <c r="D481" s="121"/>
    </row>
    <row r="482" spans="1:4" s="118" customFormat="1" ht="13.5">
      <c r="A482" s="115" t="s">
        <v>70</v>
      </c>
      <c r="B482" s="124">
        <f t="shared" si="7"/>
        <v>0</v>
      </c>
      <c r="C482" s="121">
        <v>0</v>
      </c>
      <c r="D482" s="121"/>
    </row>
    <row r="483" spans="1:4" s="118" customFormat="1" ht="13.5">
      <c r="A483" s="115" t="s">
        <v>71</v>
      </c>
      <c r="B483" s="124">
        <f t="shared" si="7"/>
        <v>0</v>
      </c>
      <c r="C483" s="121">
        <v>0</v>
      </c>
      <c r="D483" s="121"/>
    </row>
    <row r="484" spans="1:4" s="118" customFormat="1" ht="13.5">
      <c r="A484" s="115" t="s">
        <v>372</v>
      </c>
      <c r="B484" s="124">
        <f t="shared" si="7"/>
        <v>0</v>
      </c>
      <c r="C484" s="121">
        <v>0</v>
      </c>
      <c r="D484" s="121"/>
    </row>
    <row r="485" spans="1:4" s="118" customFormat="1" ht="13.5">
      <c r="A485" s="115" t="s">
        <v>373</v>
      </c>
      <c r="B485" s="124">
        <f t="shared" si="7"/>
        <v>114</v>
      </c>
      <c r="C485" s="121">
        <f>64+50</f>
        <v>114</v>
      </c>
      <c r="D485" s="121"/>
    </row>
    <row r="486" spans="1:4" s="118" customFormat="1" ht="13.5">
      <c r="A486" s="115" t="s">
        <v>374</v>
      </c>
      <c r="B486" s="124">
        <f t="shared" si="7"/>
        <v>0</v>
      </c>
      <c r="C486" s="121">
        <v>0</v>
      </c>
      <c r="D486" s="121"/>
    </row>
    <row r="487" spans="1:4" s="118" customFormat="1" ht="13.5">
      <c r="A487" s="115" t="s">
        <v>375</v>
      </c>
      <c r="B487" s="124">
        <f t="shared" si="7"/>
        <v>0</v>
      </c>
      <c r="C487" s="121">
        <v>0</v>
      </c>
      <c r="D487" s="121"/>
    </row>
    <row r="488" spans="1:4" s="118" customFormat="1" ht="13.5">
      <c r="A488" s="115" t="s">
        <v>376</v>
      </c>
      <c r="B488" s="124">
        <f t="shared" si="7"/>
        <v>168</v>
      </c>
      <c r="C488" s="121">
        <f>SUM(C489:C498)</f>
        <v>168</v>
      </c>
      <c r="D488" s="121">
        <f>SUM(D489:D498)</f>
        <v>0</v>
      </c>
    </row>
    <row r="489" spans="1:4" s="118" customFormat="1" ht="13.5">
      <c r="A489" s="115" t="s">
        <v>69</v>
      </c>
      <c r="B489" s="124">
        <f t="shared" si="7"/>
        <v>125</v>
      </c>
      <c r="C489" s="121">
        <v>125</v>
      </c>
      <c r="D489" s="121"/>
    </row>
    <row r="490" spans="1:4" s="118" customFormat="1" ht="13.5">
      <c r="A490" s="115" t="s">
        <v>70</v>
      </c>
      <c r="B490" s="124">
        <f t="shared" si="7"/>
        <v>0</v>
      </c>
      <c r="C490" s="121"/>
      <c r="D490" s="121"/>
    </row>
    <row r="491" spans="1:4" s="118" customFormat="1" ht="13.5">
      <c r="A491" s="115" t="s">
        <v>71</v>
      </c>
      <c r="B491" s="124">
        <f t="shared" si="7"/>
        <v>0</v>
      </c>
      <c r="C491" s="121"/>
      <c r="D491" s="121"/>
    </row>
    <row r="492" spans="1:4" s="118" customFormat="1" ht="13.5">
      <c r="A492" s="115" t="s">
        <v>377</v>
      </c>
      <c r="B492" s="124">
        <f t="shared" si="7"/>
        <v>0</v>
      </c>
      <c r="C492" s="121"/>
      <c r="D492" s="121"/>
    </row>
    <row r="493" spans="1:4" s="118" customFormat="1" ht="13.5">
      <c r="A493" s="115" t="s">
        <v>378</v>
      </c>
      <c r="B493" s="124">
        <f t="shared" si="7"/>
        <v>20</v>
      </c>
      <c r="C493" s="121">
        <v>20</v>
      </c>
      <c r="D493" s="121"/>
    </row>
    <row r="494" spans="1:4" s="118" customFormat="1" ht="13.5">
      <c r="A494" s="115" t="s">
        <v>379</v>
      </c>
      <c r="B494" s="124">
        <f t="shared" si="7"/>
        <v>0</v>
      </c>
      <c r="C494" s="121"/>
      <c r="D494" s="121"/>
    </row>
    <row r="495" spans="1:4" s="118" customFormat="1" ht="13.5">
      <c r="A495" s="115" t="s">
        <v>380</v>
      </c>
      <c r="B495" s="124">
        <f t="shared" si="7"/>
        <v>9</v>
      </c>
      <c r="C495" s="121">
        <v>9</v>
      </c>
      <c r="D495" s="121"/>
    </row>
    <row r="496" spans="1:4" s="118" customFormat="1" ht="13.5">
      <c r="A496" s="115" t="s">
        <v>381</v>
      </c>
      <c r="B496" s="124">
        <f t="shared" si="7"/>
        <v>0</v>
      </c>
      <c r="C496" s="121"/>
      <c r="D496" s="121"/>
    </row>
    <row r="497" spans="1:4" s="118" customFormat="1" ht="13.5">
      <c r="A497" s="115" t="s">
        <v>382</v>
      </c>
      <c r="B497" s="124">
        <f t="shared" si="7"/>
        <v>0</v>
      </c>
      <c r="C497" s="121"/>
      <c r="D497" s="121"/>
    </row>
    <row r="498" spans="1:4" s="118" customFormat="1" ht="13.5">
      <c r="A498" s="115" t="s">
        <v>383</v>
      </c>
      <c r="B498" s="124">
        <f t="shared" si="7"/>
        <v>14</v>
      </c>
      <c r="C498" s="121">
        <v>14</v>
      </c>
      <c r="D498" s="121"/>
    </row>
    <row r="499" spans="1:4" s="118" customFormat="1" ht="13.5">
      <c r="A499" s="115" t="s">
        <v>384</v>
      </c>
      <c r="B499" s="124">
        <f t="shared" si="7"/>
        <v>151</v>
      </c>
      <c r="C499" s="121">
        <f>SUM(C500:C507)</f>
        <v>151</v>
      </c>
      <c r="D499" s="121">
        <f>SUM(D500:D507)</f>
        <v>0</v>
      </c>
    </row>
    <row r="500" spans="1:4" s="118" customFormat="1" ht="13.5">
      <c r="A500" s="115" t="s">
        <v>69</v>
      </c>
      <c r="B500" s="124">
        <f t="shared" si="7"/>
        <v>0</v>
      </c>
      <c r="C500" s="121"/>
      <c r="D500" s="121"/>
    </row>
    <row r="501" spans="1:4" s="118" customFormat="1" ht="13.5">
      <c r="A501" s="115" t="s">
        <v>385</v>
      </c>
      <c r="B501" s="124">
        <f t="shared" si="7"/>
        <v>0</v>
      </c>
      <c r="C501" s="121">
        <v>0</v>
      </c>
      <c r="D501" s="121"/>
    </row>
    <row r="502" spans="1:4" s="118" customFormat="1" ht="13.5">
      <c r="A502" s="115" t="s">
        <v>71</v>
      </c>
      <c r="B502" s="124">
        <f t="shared" si="7"/>
        <v>0</v>
      </c>
      <c r="C502" s="121">
        <v>0</v>
      </c>
      <c r="D502" s="121"/>
    </row>
    <row r="503" spans="1:4" s="118" customFormat="1" ht="13.5">
      <c r="A503" s="115" t="s">
        <v>386</v>
      </c>
      <c r="B503" s="124">
        <f t="shared" si="7"/>
        <v>0</v>
      </c>
      <c r="C503" s="121">
        <v>0</v>
      </c>
      <c r="D503" s="121"/>
    </row>
    <row r="504" spans="1:4" s="118" customFormat="1" ht="13.5">
      <c r="A504" s="115" t="s">
        <v>387</v>
      </c>
      <c r="B504" s="124">
        <f t="shared" si="7"/>
        <v>0</v>
      </c>
      <c r="C504" s="121">
        <v>0</v>
      </c>
      <c r="D504" s="121"/>
    </row>
    <row r="505" spans="1:4" s="118" customFormat="1" ht="13.5">
      <c r="A505" s="115" t="s">
        <v>388</v>
      </c>
      <c r="B505" s="124">
        <f t="shared" si="7"/>
        <v>0</v>
      </c>
      <c r="C505" s="121">
        <v>0</v>
      </c>
      <c r="D505" s="121"/>
    </row>
    <row r="506" spans="1:4" s="118" customFormat="1" ht="13.5">
      <c r="A506" s="115" t="s">
        <v>389</v>
      </c>
      <c r="B506" s="124">
        <f t="shared" si="7"/>
        <v>151</v>
      </c>
      <c r="C506" s="121">
        <v>151</v>
      </c>
      <c r="D506" s="121"/>
    </row>
    <row r="507" spans="1:4" s="118" customFormat="1" ht="13.5">
      <c r="A507" s="115" t="s">
        <v>390</v>
      </c>
      <c r="B507" s="124">
        <f t="shared" si="7"/>
        <v>0</v>
      </c>
      <c r="C507" s="121"/>
      <c r="D507" s="121"/>
    </row>
    <row r="508" spans="1:4" s="118" customFormat="1" ht="13.5">
      <c r="A508" s="115" t="s">
        <v>391</v>
      </c>
      <c r="B508" s="124">
        <f t="shared" si="7"/>
        <v>800.29</v>
      </c>
      <c r="C508" s="121">
        <f>SUM(C509:C515)</f>
        <v>800.29</v>
      </c>
      <c r="D508" s="121">
        <f>SUM(D509:D515)</f>
        <v>0</v>
      </c>
    </row>
    <row r="509" spans="1:4" s="118" customFormat="1" ht="13.5">
      <c r="A509" s="115" t="s">
        <v>69</v>
      </c>
      <c r="B509" s="124">
        <f t="shared" si="7"/>
        <v>296</v>
      </c>
      <c r="C509" s="121">
        <v>296</v>
      </c>
      <c r="D509" s="121"/>
    </row>
    <row r="510" spans="1:4" s="118" customFormat="1" ht="13.5">
      <c r="A510" s="115" t="s">
        <v>70</v>
      </c>
      <c r="B510" s="124">
        <f t="shared" si="7"/>
        <v>0</v>
      </c>
      <c r="C510" s="121"/>
      <c r="D510" s="121"/>
    </row>
    <row r="511" spans="1:4" s="118" customFormat="1" ht="13.5">
      <c r="A511" s="115" t="s">
        <v>71</v>
      </c>
      <c r="B511" s="124">
        <f t="shared" si="7"/>
        <v>0</v>
      </c>
      <c r="C511" s="121"/>
      <c r="D511" s="121"/>
    </row>
    <row r="512" spans="1:4" s="118" customFormat="1" ht="13.5">
      <c r="A512" s="115" t="s">
        <v>392</v>
      </c>
      <c r="B512" s="124">
        <f t="shared" si="7"/>
        <v>100</v>
      </c>
      <c r="C512" s="121">
        <v>100</v>
      </c>
      <c r="D512" s="121"/>
    </row>
    <row r="513" spans="1:4" s="118" customFormat="1" ht="13.5">
      <c r="A513" s="115" t="s">
        <v>393</v>
      </c>
      <c r="B513" s="124">
        <f t="shared" si="7"/>
        <v>0</v>
      </c>
      <c r="C513" s="121"/>
      <c r="D513" s="121"/>
    </row>
    <row r="514" spans="1:4" s="118" customFormat="1" ht="13.5">
      <c r="A514" s="115" t="s">
        <v>850</v>
      </c>
      <c r="B514" s="124">
        <f t="shared" si="7"/>
        <v>0</v>
      </c>
      <c r="C514" s="121"/>
      <c r="D514" s="121"/>
    </row>
    <row r="515" spans="1:4" s="118" customFormat="1" ht="13.5">
      <c r="A515" s="115" t="s">
        <v>394</v>
      </c>
      <c r="B515" s="124">
        <f t="shared" si="7"/>
        <v>404.29</v>
      </c>
      <c r="C515" s="121">
        <f>356+48.29</f>
        <v>404.29</v>
      </c>
      <c r="D515" s="121"/>
    </row>
    <row r="516" spans="1:4" s="118" customFormat="1" ht="13.5">
      <c r="A516" s="115" t="s">
        <v>851</v>
      </c>
      <c r="B516" s="124">
        <f t="shared" si="7"/>
        <v>115</v>
      </c>
      <c r="C516" s="121">
        <f>SUM(C517:C519)</f>
        <v>115</v>
      </c>
      <c r="D516" s="121">
        <f>SUM(D517:D519)</f>
        <v>0</v>
      </c>
    </row>
    <row r="517" spans="1:4" s="118" customFormat="1" ht="13.5">
      <c r="A517" s="115" t="s">
        <v>395</v>
      </c>
      <c r="B517" s="124">
        <f t="shared" si="7"/>
        <v>0</v>
      </c>
      <c r="C517" s="121"/>
      <c r="D517" s="121"/>
    </row>
    <row r="518" spans="1:4" s="118" customFormat="1" ht="13.5">
      <c r="A518" s="115" t="s">
        <v>396</v>
      </c>
      <c r="B518" s="124">
        <f t="shared" ref="B518:B581" si="8">C518+D518</f>
        <v>0</v>
      </c>
      <c r="C518" s="121"/>
      <c r="D518" s="121"/>
    </row>
    <row r="519" spans="1:4" s="118" customFormat="1" ht="13.5">
      <c r="A519" s="115" t="s">
        <v>852</v>
      </c>
      <c r="B519" s="124">
        <f t="shared" si="8"/>
        <v>115</v>
      </c>
      <c r="C519" s="121">
        <f>15+100</f>
        <v>115</v>
      </c>
      <c r="D519" s="121"/>
    </row>
    <row r="520" spans="1:4" s="118" customFormat="1" ht="13.5">
      <c r="A520" s="115" t="s">
        <v>397</v>
      </c>
      <c r="B520" s="124">
        <f t="shared" si="8"/>
        <v>54457.58</v>
      </c>
      <c r="C520" s="121">
        <f>SUM(C521,C535,C543,C545,C553,C557,C567,C575,C582,C590,C599,C604,C607,C610,C613,C616,C619,C623,C628,C636,C639)</f>
        <v>42336.58</v>
      </c>
      <c r="D520" s="121">
        <f>SUM(D521,D535,D543,D545,D553,D557,D567,D575,D582,D590,D599,D604,D607,D610,D613,D616,D619,D623,D628,D636,D639)</f>
        <v>12121</v>
      </c>
    </row>
    <row r="521" spans="1:4" s="118" customFormat="1" ht="13.5">
      <c r="A521" s="115" t="s">
        <v>398</v>
      </c>
      <c r="B521" s="124">
        <f t="shared" si="8"/>
        <v>890</v>
      </c>
      <c r="C521" s="121">
        <f>SUM(C522:C534)</f>
        <v>890</v>
      </c>
      <c r="D521" s="121">
        <f>SUM(D522:D534)</f>
        <v>0</v>
      </c>
    </row>
    <row r="522" spans="1:4" s="118" customFormat="1" ht="13.5">
      <c r="A522" s="115" t="s">
        <v>69</v>
      </c>
      <c r="B522" s="124">
        <f t="shared" si="8"/>
        <v>545</v>
      </c>
      <c r="C522" s="121">
        <f>395+80+70</f>
        <v>545</v>
      </c>
      <c r="D522" s="121"/>
    </row>
    <row r="523" spans="1:4" s="118" customFormat="1" ht="13.5">
      <c r="A523" s="115" t="s">
        <v>70</v>
      </c>
      <c r="B523" s="124">
        <f t="shared" si="8"/>
        <v>0</v>
      </c>
      <c r="C523" s="121"/>
      <c r="D523" s="121"/>
    </row>
    <row r="524" spans="1:4" s="118" customFormat="1" ht="13.5">
      <c r="A524" s="115" t="s">
        <v>71</v>
      </c>
      <c r="B524" s="124">
        <f t="shared" si="8"/>
        <v>0</v>
      </c>
      <c r="C524" s="121"/>
      <c r="D524" s="121"/>
    </row>
    <row r="525" spans="1:4" s="118" customFormat="1" ht="13.5">
      <c r="A525" s="115" t="s">
        <v>399</v>
      </c>
      <c r="B525" s="124">
        <f t="shared" si="8"/>
        <v>0</v>
      </c>
      <c r="C525" s="121"/>
      <c r="D525" s="121"/>
    </row>
    <row r="526" spans="1:4" s="118" customFormat="1" ht="13.5">
      <c r="A526" s="115" t="s">
        <v>400</v>
      </c>
      <c r="B526" s="124">
        <f t="shared" si="8"/>
        <v>0</v>
      </c>
      <c r="C526" s="121"/>
      <c r="D526" s="121"/>
    </row>
    <row r="527" spans="1:4" s="118" customFormat="1" ht="13.5">
      <c r="A527" s="115" t="s">
        <v>401</v>
      </c>
      <c r="B527" s="124">
        <f t="shared" si="8"/>
        <v>98</v>
      </c>
      <c r="C527" s="121">
        <v>98</v>
      </c>
      <c r="D527" s="121"/>
    </row>
    <row r="528" spans="1:4" s="118" customFormat="1" ht="13.5">
      <c r="A528" s="115" t="s">
        <v>402</v>
      </c>
      <c r="B528" s="124">
        <f t="shared" si="8"/>
        <v>6</v>
      </c>
      <c r="C528" s="121">
        <v>6</v>
      </c>
      <c r="D528" s="121"/>
    </row>
    <row r="529" spans="1:4" s="118" customFormat="1" ht="13.5">
      <c r="A529" s="115" t="s">
        <v>111</v>
      </c>
      <c r="B529" s="124">
        <f t="shared" si="8"/>
        <v>0</v>
      </c>
      <c r="C529" s="121"/>
      <c r="D529" s="121"/>
    </row>
    <row r="530" spans="1:4" s="118" customFormat="1" ht="13.5">
      <c r="A530" s="115" t="s">
        <v>403</v>
      </c>
      <c r="B530" s="124">
        <f t="shared" si="8"/>
        <v>211</v>
      </c>
      <c r="C530" s="121">
        <v>211</v>
      </c>
      <c r="D530" s="121"/>
    </row>
    <row r="531" spans="1:4" s="118" customFormat="1" ht="13.5">
      <c r="A531" s="115" t="s">
        <v>404</v>
      </c>
      <c r="B531" s="124">
        <f t="shared" si="8"/>
        <v>0</v>
      </c>
      <c r="C531" s="121"/>
      <c r="D531" s="121"/>
    </row>
    <row r="532" spans="1:4" s="118" customFormat="1" ht="13.5">
      <c r="A532" s="115" t="s">
        <v>405</v>
      </c>
      <c r="B532" s="124">
        <f t="shared" si="8"/>
        <v>0</v>
      </c>
      <c r="C532" s="121"/>
      <c r="D532" s="121"/>
    </row>
    <row r="533" spans="1:4" s="118" customFormat="1" ht="13.5">
      <c r="A533" s="115" t="s">
        <v>406</v>
      </c>
      <c r="B533" s="124">
        <f t="shared" si="8"/>
        <v>0</v>
      </c>
      <c r="C533" s="121"/>
      <c r="D533" s="121"/>
    </row>
    <row r="534" spans="1:4" s="118" customFormat="1" ht="13.5">
      <c r="A534" s="115" t="s">
        <v>407</v>
      </c>
      <c r="B534" s="124">
        <f t="shared" si="8"/>
        <v>30</v>
      </c>
      <c r="C534" s="121">
        <v>30</v>
      </c>
      <c r="D534" s="121"/>
    </row>
    <row r="535" spans="1:4" s="118" customFormat="1" ht="13.5">
      <c r="A535" s="115" t="s">
        <v>408</v>
      </c>
      <c r="B535" s="124">
        <f t="shared" si="8"/>
        <v>340</v>
      </c>
      <c r="C535" s="121">
        <f>SUM(C536:C542)</f>
        <v>340</v>
      </c>
      <c r="D535" s="121">
        <f>SUM(D536:D542)</f>
        <v>0</v>
      </c>
    </row>
    <row r="536" spans="1:4" s="118" customFormat="1" ht="13.5">
      <c r="A536" s="115" t="s">
        <v>69</v>
      </c>
      <c r="B536" s="124">
        <f t="shared" si="8"/>
        <v>270</v>
      </c>
      <c r="C536" s="121">
        <v>270</v>
      </c>
      <c r="D536" s="121"/>
    </row>
    <row r="537" spans="1:4" s="118" customFormat="1" ht="13.5">
      <c r="A537" s="115" t="s">
        <v>70</v>
      </c>
      <c r="B537" s="124">
        <f t="shared" si="8"/>
        <v>0</v>
      </c>
      <c r="C537" s="121"/>
      <c r="D537" s="121"/>
    </row>
    <row r="538" spans="1:4" s="118" customFormat="1" ht="13.5">
      <c r="A538" s="115" t="s">
        <v>71</v>
      </c>
      <c r="B538" s="124">
        <f t="shared" si="8"/>
        <v>0</v>
      </c>
      <c r="C538" s="121">
        <v>0</v>
      </c>
      <c r="D538" s="121"/>
    </row>
    <row r="539" spans="1:4" s="118" customFormat="1" ht="13.5">
      <c r="A539" s="115" t="s">
        <v>853</v>
      </c>
      <c r="B539" s="124">
        <f t="shared" si="8"/>
        <v>0</v>
      </c>
      <c r="C539" s="121">
        <v>0</v>
      </c>
      <c r="D539" s="121"/>
    </row>
    <row r="540" spans="1:4" s="118" customFormat="1" ht="13.5">
      <c r="A540" s="115" t="s">
        <v>409</v>
      </c>
      <c r="B540" s="124">
        <f t="shared" si="8"/>
        <v>0</v>
      </c>
      <c r="C540" s="121">
        <v>0</v>
      </c>
      <c r="D540" s="121"/>
    </row>
    <row r="541" spans="1:4" s="118" customFormat="1" ht="13.5">
      <c r="A541" s="115" t="s">
        <v>854</v>
      </c>
      <c r="B541" s="124">
        <f t="shared" si="8"/>
        <v>0</v>
      </c>
      <c r="C541" s="121">
        <v>0</v>
      </c>
      <c r="D541" s="121"/>
    </row>
    <row r="542" spans="1:4" s="118" customFormat="1" ht="13.5">
      <c r="A542" s="115" t="s">
        <v>410</v>
      </c>
      <c r="B542" s="124">
        <f t="shared" si="8"/>
        <v>70</v>
      </c>
      <c r="C542" s="121">
        <v>70</v>
      </c>
      <c r="D542" s="121"/>
    </row>
    <row r="543" spans="1:4" s="118" customFormat="1" ht="13.5">
      <c r="A543" s="115" t="s">
        <v>411</v>
      </c>
      <c r="B543" s="124">
        <f t="shared" si="8"/>
        <v>0</v>
      </c>
      <c r="C543" s="121">
        <f>SUM(C544)</f>
        <v>0</v>
      </c>
      <c r="D543" s="121">
        <f>SUM(D544)</f>
        <v>0</v>
      </c>
    </row>
    <row r="544" spans="1:4" s="118" customFormat="1" ht="13.5">
      <c r="A544" s="115" t="s">
        <v>412</v>
      </c>
      <c r="B544" s="124">
        <f t="shared" si="8"/>
        <v>0</v>
      </c>
      <c r="C544" s="121"/>
      <c r="D544" s="121"/>
    </row>
    <row r="545" spans="1:4" s="118" customFormat="1" ht="13.5">
      <c r="A545" s="115" t="s">
        <v>855</v>
      </c>
      <c r="B545" s="124">
        <f t="shared" si="8"/>
        <v>21913</v>
      </c>
      <c r="C545" s="121">
        <f>SUM(C546:C552)</f>
        <v>21913</v>
      </c>
      <c r="D545" s="121">
        <f>SUM(D546:D552)</f>
        <v>0</v>
      </c>
    </row>
    <row r="546" spans="1:4" s="118" customFormat="1" ht="13.5">
      <c r="A546" s="115" t="s">
        <v>856</v>
      </c>
      <c r="B546" s="124">
        <f t="shared" si="8"/>
        <v>600</v>
      </c>
      <c r="C546" s="121">
        <v>600</v>
      </c>
      <c r="D546" s="121"/>
    </row>
    <row r="547" spans="1:4" s="118" customFormat="1" ht="13.5">
      <c r="A547" s="115" t="s">
        <v>413</v>
      </c>
      <c r="B547" s="124">
        <f t="shared" si="8"/>
        <v>965</v>
      </c>
      <c r="C547" s="121">
        <f>928+37</f>
        <v>965</v>
      </c>
      <c r="D547" s="121"/>
    </row>
    <row r="548" spans="1:4" s="118" customFormat="1" ht="13.5">
      <c r="A548" s="115" t="s">
        <v>414</v>
      </c>
      <c r="B548" s="124">
        <f t="shared" si="8"/>
        <v>0</v>
      </c>
      <c r="C548" s="121">
        <v>0</v>
      </c>
      <c r="D548" s="121"/>
    </row>
    <row r="549" spans="1:4" s="118" customFormat="1" ht="13.5">
      <c r="A549" s="115" t="s">
        <v>415</v>
      </c>
      <c r="B549" s="124">
        <f t="shared" si="8"/>
        <v>9913</v>
      </c>
      <c r="C549" s="121">
        <v>9913</v>
      </c>
      <c r="D549" s="121"/>
    </row>
    <row r="550" spans="1:4" s="118" customFormat="1" ht="13.5">
      <c r="A550" s="115" t="s">
        <v>416</v>
      </c>
      <c r="B550" s="124">
        <f t="shared" si="8"/>
        <v>240</v>
      </c>
      <c r="C550" s="121">
        <v>240</v>
      </c>
      <c r="D550" s="121"/>
    </row>
    <row r="551" spans="1:4" s="118" customFormat="1" ht="13.5">
      <c r="A551" s="115" t="s">
        <v>417</v>
      </c>
      <c r="B551" s="124">
        <f t="shared" si="8"/>
        <v>10195</v>
      </c>
      <c r="C551" s="121">
        <f>8000+2195</f>
        <v>10195</v>
      </c>
      <c r="D551" s="121"/>
    </row>
    <row r="552" spans="1:4" s="118" customFormat="1" ht="13.5">
      <c r="A552" s="115" t="s">
        <v>857</v>
      </c>
      <c r="B552" s="124">
        <f t="shared" si="8"/>
        <v>0</v>
      </c>
      <c r="C552" s="121"/>
      <c r="D552" s="121"/>
    </row>
    <row r="553" spans="1:4" s="118" customFormat="1" ht="13.5">
      <c r="A553" s="115" t="s">
        <v>418</v>
      </c>
      <c r="B553" s="124">
        <f t="shared" si="8"/>
        <v>0</v>
      </c>
      <c r="C553" s="121"/>
      <c r="D553" s="121"/>
    </row>
    <row r="554" spans="1:4" s="118" customFormat="1" ht="13.5">
      <c r="A554" s="115" t="s">
        <v>419</v>
      </c>
      <c r="B554" s="124">
        <f t="shared" si="8"/>
        <v>0</v>
      </c>
      <c r="C554" s="121"/>
      <c r="D554" s="121"/>
    </row>
    <row r="555" spans="1:4" s="118" customFormat="1" ht="13.5">
      <c r="A555" s="115" t="s">
        <v>420</v>
      </c>
      <c r="B555" s="124">
        <f t="shared" si="8"/>
        <v>0</v>
      </c>
      <c r="C555" s="121"/>
      <c r="D555" s="121"/>
    </row>
    <row r="556" spans="1:4" s="118" customFormat="1" ht="13.5">
      <c r="A556" s="115" t="s">
        <v>421</v>
      </c>
      <c r="B556" s="124">
        <f t="shared" si="8"/>
        <v>0</v>
      </c>
      <c r="C556" s="121"/>
      <c r="D556" s="121"/>
    </row>
    <row r="557" spans="1:4" s="118" customFormat="1" ht="13.5">
      <c r="A557" s="115" t="s">
        <v>422</v>
      </c>
      <c r="B557" s="124">
        <f t="shared" si="8"/>
        <v>1432</v>
      </c>
      <c r="C557" s="121">
        <f>SUM(C558:C566)</f>
        <v>1432</v>
      </c>
      <c r="D557" s="121">
        <f>SUM(D558:D566)</f>
        <v>0</v>
      </c>
    </row>
    <row r="558" spans="1:4" s="118" customFormat="1" ht="13.5">
      <c r="A558" s="115" t="s">
        <v>423</v>
      </c>
      <c r="B558" s="124">
        <f t="shared" si="8"/>
        <v>0</v>
      </c>
      <c r="C558" s="121"/>
      <c r="D558" s="121"/>
    </row>
    <row r="559" spans="1:4" s="118" customFormat="1" ht="13.5">
      <c r="A559" s="115" t="s">
        <v>424</v>
      </c>
      <c r="B559" s="124">
        <f t="shared" si="8"/>
        <v>0</v>
      </c>
      <c r="C559" s="121">
        <v>0</v>
      </c>
      <c r="D559" s="121"/>
    </row>
    <row r="560" spans="1:4" s="118" customFormat="1" ht="13.5">
      <c r="A560" s="115" t="s">
        <v>425</v>
      </c>
      <c r="B560" s="124">
        <f t="shared" si="8"/>
        <v>0</v>
      </c>
      <c r="C560" s="121">
        <v>0</v>
      </c>
      <c r="D560" s="121"/>
    </row>
    <row r="561" spans="1:4" s="118" customFormat="1" ht="13.5">
      <c r="A561" s="115" t="s">
        <v>426</v>
      </c>
      <c r="B561" s="124">
        <f t="shared" si="8"/>
        <v>0</v>
      </c>
      <c r="C561" s="121">
        <v>0</v>
      </c>
      <c r="D561" s="121"/>
    </row>
    <row r="562" spans="1:4" s="118" customFormat="1" ht="13.5">
      <c r="A562" s="115" t="s">
        <v>427</v>
      </c>
      <c r="B562" s="124">
        <f t="shared" si="8"/>
        <v>0</v>
      </c>
      <c r="C562" s="121">
        <v>0</v>
      </c>
      <c r="D562" s="121"/>
    </row>
    <row r="563" spans="1:4" s="118" customFormat="1" ht="13.5">
      <c r="A563" s="115" t="s">
        <v>428</v>
      </c>
      <c r="B563" s="124">
        <f t="shared" si="8"/>
        <v>0</v>
      </c>
      <c r="C563" s="121">
        <v>0</v>
      </c>
      <c r="D563" s="121"/>
    </row>
    <row r="564" spans="1:4" s="118" customFormat="1" ht="13.5">
      <c r="A564" s="115" t="s">
        <v>429</v>
      </c>
      <c r="B564" s="124">
        <f t="shared" si="8"/>
        <v>0</v>
      </c>
      <c r="C564" s="121">
        <v>0</v>
      </c>
      <c r="D564" s="121"/>
    </row>
    <row r="565" spans="1:4" s="118" customFormat="1" ht="13.5">
      <c r="A565" s="115" t="s">
        <v>430</v>
      </c>
      <c r="B565" s="124">
        <f t="shared" si="8"/>
        <v>0</v>
      </c>
      <c r="C565" s="121">
        <v>0</v>
      </c>
      <c r="D565" s="121"/>
    </row>
    <row r="566" spans="1:4" s="118" customFormat="1" ht="13.5">
      <c r="A566" s="115" t="s">
        <v>431</v>
      </c>
      <c r="B566" s="124">
        <f t="shared" si="8"/>
        <v>1432</v>
      </c>
      <c r="C566" s="121">
        <v>1432</v>
      </c>
      <c r="D566" s="121"/>
    </row>
    <row r="567" spans="1:4" s="118" customFormat="1" ht="13.5">
      <c r="A567" s="115" t="s">
        <v>432</v>
      </c>
      <c r="B567" s="124">
        <f t="shared" si="8"/>
        <v>5276</v>
      </c>
      <c r="C567" s="121">
        <f>SUM(C568:C574)</f>
        <v>5276</v>
      </c>
      <c r="D567" s="121">
        <f>SUM(D568:D574)</f>
        <v>0</v>
      </c>
    </row>
    <row r="568" spans="1:4" s="118" customFormat="1" ht="13.5">
      <c r="A568" s="115" t="s">
        <v>433</v>
      </c>
      <c r="B568" s="124">
        <f t="shared" si="8"/>
        <v>3000</v>
      </c>
      <c r="C568" s="121">
        <v>3000</v>
      </c>
      <c r="D568" s="121"/>
    </row>
    <row r="569" spans="1:4" s="118" customFormat="1" ht="13.5">
      <c r="A569" s="115" t="s">
        <v>434</v>
      </c>
      <c r="B569" s="124">
        <f t="shared" si="8"/>
        <v>0</v>
      </c>
      <c r="C569" s="121"/>
      <c r="D569" s="121"/>
    </row>
    <row r="570" spans="1:4" s="118" customFormat="1" ht="13.5">
      <c r="A570" s="115" t="s">
        <v>435</v>
      </c>
      <c r="B570" s="124">
        <f t="shared" si="8"/>
        <v>38</v>
      </c>
      <c r="C570" s="121">
        <f>30+8</f>
        <v>38</v>
      </c>
      <c r="D570" s="121"/>
    </row>
    <row r="571" spans="1:4" s="118" customFormat="1" ht="13.5">
      <c r="A571" s="115" t="s">
        <v>436</v>
      </c>
      <c r="B571" s="124">
        <f t="shared" si="8"/>
        <v>30</v>
      </c>
      <c r="C571" s="121">
        <f>30</f>
        <v>30</v>
      </c>
      <c r="D571" s="121"/>
    </row>
    <row r="572" spans="1:4" s="118" customFormat="1" ht="13.5">
      <c r="A572" s="115" t="s">
        <v>437</v>
      </c>
      <c r="B572" s="124">
        <f t="shared" si="8"/>
        <v>59</v>
      </c>
      <c r="C572" s="121">
        <f>50+9</f>
        <v>59</v>
      </c>
      <c r="D572" s="121"/>
    </row>
    <row r="573" spans="1:4" s="118" customFormat="1" ht="13.5">
      <c r="A573" s="115" t="s">
        <v>438</v>
      </c>
      <c r="B573" s="124">
        <f t="shared" si="8"/>
        <v>0</v>
      </c>
      <c r="C573" s="121">
        <v>0</v>
      </c>
      <c r="D573" s="121"/>
    </row>
    <row r="574" spans="1:4" s="118" customFormat="1" ht="13.5">
      <c r="A574" s="115" t="s">
        <v>439</v>
      </c>
      <c r="B574" s="124">
        <f t="shared" si="8"/>
        <v>2149</v>
      </c>
      <c r="C574" s="121">
        <f>2143+6</f>
        <v>2149</v>
      </c>
      <c r="D574" s="121"/>
    </row>
    <row r="575" spans="1:4" s="118" customFormat="1" ht="13.5">
      <c r="A575" s="115" t="s">
        <v>440</v>
      </c>
      <c r="B575" s="124">
        <f t="shared" si="8"/>
        <v>1065.8800000000001</v>
      </c>
      <c r="C575" s="121">
        <f>SUM(C576:C581)</f>
        <v>1065.8800000000001</v>
      </c>
      <c r="D575" s="121">
        <f>SUM(D576:D581)</f>
        <v>0</v>
      </c>
    </row>
    <row r="576" spans="1:4" s="118" customFormat="1" ht="13.5">
      <c r="A576" s="115" t="s">
        <v>441</v>
      </c>
      <c r="B576" s="124">
        <f t="shared" si="8"/>
        <v>19</v>
      </c>
      <c r="C576" s="121">
        <v>19</v>
      </c>
      <c r="D576" s="121"/>
    </row>
    <row r="577" spans="1:4" s="118" customFormat="1" ht="13.5">
      <c r="A577" s="115" t="s">
        <v>442</v>
      </c>
      <c r="B577" s="124">
        <f t="shared" si="8"/>
        <v>0</v>
      </c>
      <c r="C577" s="121"/>
      <c r="D577" s="121"/>
    </row>
    <row r="578" spans="1:4" s="118" customFormat="1" ht="13.5">
      <c r="A578" s="115" t="s">
        <v>443</v>
      </c>
      <c r="B578" s="124">
        <f t="shared" si="8"/>
        <v>0</v>
      </c>
      <c r="C578" s="121"/>
      <c r="D578" s="121"/>
    </row>
    <row r="579" spans="1:4" s="118" customFormat="1" ht="13.5">
      <c r="A579" s="115" t="s">
        <v>444</v>
      </c>
      <c r="B579" s="124">
        <f t="shared" si="8"/>
        <v>0</v>
      </c>
      <c r="C579" s="121"/>
      <c r="D579" s="121"/>
    </row>
    <row r="580" spans="1:4" s="118" customFormat="1" ht="13.5">
      <c r="A580" s="115" t="s">
        <v>445</v>
      </c>
      <c r="B580" s="124">
        <f t="shared" si="8"/>
        <v>110</v>
      </c>
      <c r="C580" s="121">
        <v>110</v>
      </c>
      <c r="D580" s="121"/>
    </row>
    <row r="581" spans="1:4" s="118" customFormat="1" ht="13.5">
      <c r="A581" s="115" t="s">
        <v>446</v>
      </c>
      <c r="B581" s="124">
        <f t="shared" si="8"/>
        <v>936.88</v>
      </c>
      <c r="C581" s="121">
        <f>416+520.88</f>
        <v>936.88</v>
      </c>
      <c r="D581" s="121"/>
    </row>
    <row r="582" spans="1:4" s="118" customFormat="1" ht="13.5">
      <c r="A582" s="115" t="s">
        <v>447</v>
      </c>
      <c r="B582" s="124">
        <f t="shared" ref="B582:B645" si="9">C582+D582</f>
        <v>436</v>
      </c>
      <c r="C582" s="121">
        <f>SUM(C583:C589)</f>
        <v>436</v>
      </c>
      <c r="D582" s="121">
        <f>SUM(D583:D589)</f>
        <v>0</v>
      </c>
    </row>
    <row r="583" spans="1:4" s="118" customFormat="1" ht="13.5">
      <c r="A583" s="115" t="s">
        <v>448</v>
      </c>
      <c r="B583" s="124">
        <f t="shared" si="9"/>
        <v>72</v>
      </c>
      <c r="C583" s="121">
        <v>72</v>
      </c>
      <c r="D583" s="121"/>
    </row>
    <row r="584" spans="1:4" s="118" customFormat="1" ht="13.5">
      <c r="A584" s="115" t="s">
        <v>449</v>
      </c>
      <c r="B584" s="124">
        <f t="shared" si="9"/>
        <v>0</v>
      </c>
      <c r="C584" s="121">
        <v>0</v>
      </c>
      <c r="D584" s="121"/>
    </row>
    <row r="585" spans="1:4" s="118" customFormat="1" ht="13.5">
      <c r="A585" s="115" t="s">
        <v>858</v>
      </c>
      <c r="B585" s="124">
        <f t="shared" si="9"/>
        <v>0</v>
      </c>
      <c r="C585" s="121">
        <v>0</v>
      </c>
      <c r="D585" s="121"/>
    </row>
    <row r="586" spans="1:4" s="118" customFormat="1" ht="13.5">
      <c r="A586" s="115" t="s">
        <v>450</v>
      </c>
      <c r="B586" s="124">
        <f t="shared" si="9"/>
        <v>328</v>
      </c>
      <c r="C586" s="121">
        <f>98+230</f>
        <v>328</v>
      </c>
      <c r="D586" s="121"/>
    </row>
    <row r="587" spans="1:4" s="118" customFormat="1" ht="13.5">
      <c r="A587" s="115" t="s">
        <v>451</v>
      </c>
      <c r="B587" s="124">
        <f t="shared" si="9"/>
        <v>32</v>
      </c>
      <c r="C587" s="121">
        <v>32</v>
      </c>
      <c r="D587" s="121"/>
    </row>
    <row r="588" spans="1:4" s="118" customFormat="1" ht="13.5">
      <c r="A588" s="115" t="s">
        <v>859</v>
      </c>
      <c r="B588" s="124">
        <f t="shared" si="9"/>
        <v>0</v>
      </c>
      <c r="C588" s="121"/>
      <c r="D588" s="121"/>
    </row>
    <row r="589" spans="1:4" s="118" customFormat="1" ht="13.5">
      <c r="A589" s="115" t="s">
        <v>452</v>
      </c>
      <c r="B589" s="124">
        <f t="shared" si="9"/>
        <v>4</v>
      </c>
      <c r="C589" s="121">
        <v>4</v>
      </c>
      <c r="D589" s="121"/>
    </row>
    <row r="590" spans="1:4" s="118" customFormat="1" ht="13.5">
      <c r="A590" s="115" t="s">
        <v>453</v>
      </c>
      <c r="B590" s="124">
        <f t="shared" si="9"/>
        <v>1045</v>
      </c>
      <c r="C590" s="121">
        <f>SUM(C591:C598)</f>
        <v>1045</v>
      </c>
      <c r="D590" s="121">
        <f>SUM(D591:D598)</f>
        <v>0</v>
      </c>
    </row>
    <row r="591" spans="1:4" s="118" customFormat="1" ht="13.5">
      <c r="A591" s="115" t="s">
        <v>69</v>
      </c>
      <c r="B591" s="124">
        <f t="shared" si="9"/>
        <v>97</v>
      </c>
      <c r="C591" s="121">
        <v>97</v>
      </c>
      <c r="D591" s="121"/>
    </row>
    <row r="592" spans="1:4" s="118" customFormat="1" ht="13.5">
      <c r="A592" s="115" t="s">
        <v>70</v>
      </c>
      <c r="B592" s="124">
        <f t="shared" si="9"/>
        <v>0</v>
      </c>
      <c r="C592" s="121"/>
      <c r="D592" s="121"/>
    </row>
    <row r="593" spans="1:4" s="118" customFormat="1" ht="13.5">
      <c r="A593" s="115" t="s">
        <v>71</v>
      </c>
      <c r="B593" s="124">
        <f t="shared" si="9"/>
        <v>0</v>
      </c>
      <c r="C593" s="121"/>
      <c r="D593" s="121"/>
    </row>
    <row r="594" spans="1:4" s="118" customFormat="1" ht="13.5">
      <c r="A594" s="115" t="s">
        <v>454</v>
      </c>
      <c r="B594" s="124">
        <f t="shared" si="9"/>
        <v>0</v>
      </c>
      <c r="C594" s="121"/>
      <c r="D594" s="121"/>
    </row>
    <row r="595" spans="1:4" s="118" customFormat="1" ht="13.5">
      <c r="A595" s="115" t="s">
        <v>455</v>
      </c>
      <c r="B595" s="124">
        <f t="shared" si="9"/>
        <v>0</v>
      </c>
      <c r="C595" s="121"/>
      <c r="D595" s="121"/>
    </row>
    <row r="596" spans="1:4" s="118" customFormat="1" ht="13.5">
      <c r="A596" s="115" t="s">
        <v>456</v>
      </c>
      <c r="B596" s="124">
        <f t="shared" si="9"/>
        <v>0</v>
      </c>
      <c r="C596" s="121"/>
      <c r="D596" s="121"/>
    </row>
    <row r="597" spans="1:4" s="118" customFormat="1" ht="13.5">
      <c r="A597" s="115" t="s">
        <v>457</v>
      </c>
      <c r="B597" s="124">
        <f t="shared" si="9"/>
        <v>867</v>
      </c>
      <c r="C597" s="121">
        <f>400+467</f>
        <v>867</v>
      </c>
      <c r="D597" s="121"/>
    </row>
    <row r="598" spans="1:4" s="118" customFormat="1" ht="13.5">
      <c r="A598" s="115" t="s">
        <v>458</v>
      </c>
      <c r="B598" s="124">
        <f t="shared" si="9"/>
        <v>81</v>
      </c>
      <c r="C598" s="121">
        <v>81</v>
      </c>
      <c r="D598" s="121"/>
    </row>
    <row r="599" spans="1:4" s="118" customFormat="1" ht="13.5">
      <c r="A599" s="115" t="s">
        <v>459</v>
      </c>
      <c r="B599" s="124">
        <f t="shared" si="9"/>
        <v>0</v>
      </c>
      <c r="C599" s="121">
        <f>SUM(C600:C603)</f>
        <v>0</v>
      </c>
      <c r="D599" s="121">
        <f>SUM(D600:D603)</f>
        <v>0</v>
      </c>
    </row>
    <row r="600" spans="1:4" s="118" customFormat="1" ht="13.5">
      <c r="A600" s="115" t="s">
        <v>69</v>
      </c>
      <c r="B600" s="124">
        <f t="shared" si="9"/>
        <v>0</v>
      </c>
      <c r="C600" s="121"/>
      <c r="D600" s="121"/>
    </row>
    <row r="601" spans="1:4" s="118" customFormat="1" ht="13.5">
      <c r="A601" s="115" t="s">
        <v>70</v>
      </c>
      <c r="B601" s="124">
        <f t="shared" si="9"/>
        <v>0</v>
      </c>
      <c r="C601" s="121"/>
      <c r="D601" s="121"/>
    </row>
    <row r="602" spans="1:4" s="118" customFormat="1" ht="13.5">
      <c r="A602" s="115" t="s">
        <v>71</v>
      </c>
      <c r="B602" s="124">
        <f t="shared" si="9"/>
        <v>0</v>
      </c>
      <c r="C602" s="121"/>
      <c r="D602" s="121"/>
    </row>
    <row r="603" spans="1:4" s="118" customFormat="1" ht="13.5">
      <c r="A603" s="115" t="s">
        <v>460</v>
      </c>
      <c r="B603" s="124">
        <f t="shared" si="9"/>
        <v>0</v>
      </c>
      <c r="C603" s="121"/>
      <c r="D603" s="121"/>
    </row>
    <row r="604" spans="1:4" s="118" customFormat="1" ht="13.5">
      <c r="A604" s="115" t="s">
        <v>461</v>
      </c>
      <c r="B604" s="124">
        <f t="shared" si="9"/>
        <v>3506.7</v>
      </c>
      <c r="C604" s="121">
        <f>SUM(C605:C606)</f>
        <v>3506.7</v>
      </c>
      <c r="D604" s="121">
        <f>SUM(D605:D606)</f>
        <v>0</v>
      </c>
    </row>
    <row r="605" spans="1:4" s="118" customFormat="1" ht="13.5">
      <c r="A605" s="115" t="s">
        <v>462</v>
      </c>
      <c r="B605" s="124">
        <f t="shared" si="9"/>
        <v>0</v>
      </c>
      <c r="C605" s="121"/>
      <c r="D605" s="121"/>
    </row>
    <row r="606" spans="1:4" s="118" customFormat="1" ht="13.5">
      <c r="A606" s="115" t="s">
        <v>463</v>
      </c>
      <c r="B606" s="124">
        <f t="shared" si="9"/>
        <v>3506.7</v>
      </c>
      <c r="C606" s="121">
        <f>3506.7</f>
        <v>3506.7</v>
      </c>
      <c r="D606" s="121"/>
    </row>
    <row r="607" spans="1:4" s="118" customFormat="1" ht="13.5">
      <c r="A607" s="115" t="s">
        <v>464</v>
      </c>
      <c r="B607" s="124">
        <f t="shared" si="9"/>
        <v>165</v>
      </c>
      <c r="C607" s="121">
        <f>SUM(C608:C609)</f>
        <v>165</v>
      </c>
      <c r="D607" s="121">
        <f>SUM(D608:D609)</f>
        <v>0</v>
      </c>
    </row>
    <row r="608" spans="1:4" s="118" customFormat="1" ht="13.5">
      <c r="A608" s="115" t="s">
        <v>465</v>
      </c>
      <c r="B608" s="124">
        <f t="shared" si="9"/>
        <v>165</v>
      </c>
      <c r="C608" s="121">
        <f>60+105</f>
        <v>165</v>
      </c>
      <c r="D608" s="121"/>
    </row>
    <row r="609" spans="1:4" s="118" customFormat="1" ht="13.5">
      <c r="A609" s="115" t="s">
        <v>466</v>
      </c>
      <c r="B609" s="124">
        <f t="shared" si="9"/>
        <v>0</v>
      </c>
      <c r="C609" s="121"/>
      <c r="D609" s="121"/>
    </row>
    <row r="610" spans="1:4" s="118" customFormat="1" ht="13.5">
      <c r="A610" s="115" t="s">
        <v>467</v>
      </c>
      <c r="B610" s="124">
        <f t="shared" si="9"/>
        <v>1500</v>
      </c>
      <c r="C610" s="121">
        <f>SUM(C611:C612)</f>
        <v>1500</v>
      </c>
      <c r="D610" s="121">
        <f>SUM(D611:D612)</f>
        <v>0</v>
      </c>
    </row>
    <row r="611" spans="1:4" s="118" customFormat="1" ht="13.5">
      <c r="A611" s="115" t="s">
        <v>468</v>
      </c>
      <c r="B611" s="124">
        <f t="shared" si="9"/>
        <v>300</v>
      </c>
      <c r="C611" s="121">
        <v>300</v>
      </c>
      <c r="D611" s="121"/>
    </row>
    <row r="612" spans="1:4" s="118" customFormat="1" ht="13.5">
      <c r="A612" s="115" t="s">
        <v>469</v>
      </c>
      <c r="B612" s="124">
        <f t="shared" si="9"/>
        <v>1200</v>
      </c>
      <c r="C612" s="121">
        <v>1200</v>
      </c>
      <c r="D612" s="121"/>
    </row>
    <row r="613" spans="1:4" s="118" customFormat="1" ht="13.5">
      <c r="A613" s="115" t="s">
        <v>470</v>
      </c>
      <c r="B613" s="124">
        <f t="shared" si="9"/>
        <v>0</v>
      </c>
      <c r="C613" s="121">
        <f>SUM(C614:C615)</f>
        <v>0</v>
      </c>
      <c r="D613" s="121">
        <f>SUM(D614:D615)</f>
        <v>0</v>
      </c>
    </row>
    <row r="614" spans="1:4" s="118" customFormat="1" ht="13.5">
      <c r="A614" s="115" t="s">
        <v>471</v>
      </c>
      <c r="B614" s="124">
        <f t="shared" si="9"/>
        <v>0</v>
      </c>
      <c r="C614" s="121"/>
      <c r="D614" s="121"/>
    </row>
    <row r="615" spans="1:4" s="118" customFormat="1" ht="13.5">
      <c r="A615" s="115" t="s">
        <v>472</v>
      </c>
      <c r="B615" s="124">
        <f t="shared" si="9"/>
        <v>0</v>
      </c>
      <c r="C615" s="121"/>
      <c r="D615" s="121"/>
    </row>
    <row r="616" spans="1:4" s="118" customFormat="1" ht="13.5">
      <c r="A616" s="115" t="s">
        <v>473</v>
      </c>
      <c r="B616" s="124">
        <f t="shared" si="9"/>
        <v>60</v>
      </c>
      <c r="C616" s="121">
        <f>SUM(C617:C618)</f>
        <v>60</v>
      </c>
      <c r="D616" s="121">
        <f>SUM(D617:D618)</f>
        <v>0</v>
      </c>
    </row>
    <row r="617" spans="1:4" s="118" customFormat="1" ht="13.5">
      <c r="A617" s="115" t="s">
        <v>474</v>
      </c>
      <c r="B617" s="124">
        <f t="shared" si="9"/>
        <v>20</v>
      </c>
      <c r="C617" s="121">
        <v>20</v>
      </c>
      <c r="D617" s="121"/>
    </row>
    <row r="618" spans="1:4" s="118" customFormat="1" ht="13.5">
      <c r="A618" s="115" t="s">
        <v>475</v>
      </c>
      <c r="B618" s="124">
        <f t="shared" si="9"/>
        <v>40</v>
      </c>
      <c r="C618" s="121">
        <v>40</v>
      </c>
      <c r="D618" s="121"/>
    </row>
    <row r="619" spans="1:4" s="118" customFormat="1" ht="13.5">
      <c r="A619" s="115" t="s">
        <v>476</v>
      </c>
      <c r="B619" s="124">
        <f t="shared" si="9"/>
        <v>15465</v>
      </c>
      <c r="C619" s="121">
        <f>SUM(C620:C622)</f>
        <v>3344</v>
      </c>
      <c r="D619" s="121">
        <f>SUM(D620:D622)</f>
        <v>12121</v>
      </c>
    </row>
    <row r="620" spans="1:4" s="118" customFormat="1" ht="13.5">
      <c r="A620" s="115" t="s">
        <v>477</v>
      </c>
      <c r="B620" s="124">
        <f t="shared" si="9"/>
        <v>0</v>
      </c>
      <c r="C620" s="121">
        <v>0</v>
      </c>
      <c r="D620" s="121"/>
    </row>
    <row r="621" spans="1:4" s="118" customFormat="1" ht="13.5">
      <c r="A621" s="115" t="s">
        <v>478</v>
      </c>
      <c r="B621" s="124">
        <f t="shared" si="9"/>
        <v>15465</v>
      </c>
      <c r="C621" s="121">
        <f>1500+1844</f>
        <v>3344</v>
      </c>
      <c r="D621" s="121">
        <v>12121</v>
      </c>
    </row>
    <row r="622" spans="1:4" s="118" customFormat="1" ht="13.5">
      <c r="A622" s="115" t="s">
        <v>479</v>
      </c>
      <c r="B622" s="124">
        <f t="shared" si="9"/>
        <v>0</v>
      </c>
      <c r="C622" s="121"/>
      <c r="D622" s="121"/>
    </row>
    <row r="623" spans="1:4" s="118" customFormat="1" ht="13.5">
      <c r="A623" s="115" t="s">
        <v>480</v>
      </c>
      <c r="B623" s="124">
        <f t="shared" si="9"/>
        <v>0</v>
      </c>
      <c r="C623" s="121">
        <f>SUM(C624:C627)</f>
        <v>0</v>
      </c>
      <c r="D623" s="121">
        <f>SUM(D624:D627)</f>
        <v>0</v>
      </c>
    </row>
    <row r="624" spans="1:4" s="118" customFormat="1" ht="13.5">
      <c r="A624" s="115" t="s">
        <v>481</v>
      </c>
      <c r="B624" s="124">
        <f t="shared" si="9"/>
        <v>0</v>
      </c>
      <c r="C624" s="121"/>
      <c r="D624" s="121"/>
    </row>
    <row r="625" spans="1:4" s="118" customFormat="1" ht="13.5">
      <c r="A625" s="115" t="s">
        <v>482</v>
      </c>
      <c r="B625" s="124">
        <f t="shared" si="9"/>
        <v>0</v>
      </c>
      <c r="C625" s="121"/>
      <c r="D625" s="121"/>
    </row>
    <row r="626" spans="1:4" s="118" customFormat="1" ht="13.5">
      <c r="A626" s="115" t="s">
        <v>483</v>
      </c>
      <c r="B626" s="124">
        <f t="shared" si="9"/>
        <v>0</v>
      </c>
      <c r="C626" s="121"/>
      <c r="D626" s="121"/>
    </row>
    <row r="627" spans="1:4" s="118" customFormat="1" ht="13.5">
      <c r="A627" s="115" t="s">
        <v>484</v>
      </c>
      <c r="B627" s="124">
        <f t="shared" si="9"/>
        <v>0</v>
      </c>
      <c r="C627" s="121"/>
      <c r="D627" s="121"/>
    </row>
    <row r="628" spans="1:4" s="118" customFormat="1" ht="13.5">
      <c r="A628" s="133" t="s">
        <v>485</v>
      </c>
      <c r="B628" s="124">
        <f t="shared" si="9"/>
        <v>862</v>
      </c>
      <c r="C628" s="121">
        <f>SUM(C629:C635)</f>
        <v>862</v>
      </c>
      <c r="D628" s="121">
        <f>SUM(D629:D635)</f>
        <v>0</v>
      </c>
    </row>
    <row r="629" spans="1:4" s="118" customFormat="1" ht="13.5">
      <c r="A629" s="115" t="s">
        <v>69</v>
      </c>
      <c r="B629" s="124">
        <f t="shared" si="9"/>
        <v>0</v>
      </c>
      <c r="C629" s="121"/>
      <c r="D629" s="121"/>
    </row>
    <row r="630" spans="1:4" s="118" customFormat="1" ht="13.5">
      <c r="A630" s="115" t="s">
        <v>70</v>
      </c>
      <c r="B630" s="124">
        <f t="shared" si="9"/>
        <v>0</v>
      </c>
      <c r="C630" s="121"/>
      <c r="D630" s="121"/>
    </row>
    <row r="631" spans="1:4" s="118" customFormat="1" ht="13.5">
      <c r="A631" s="115" t="s">
        <v>71</v>
      </c>
      <c r="B631" s="124">
        <f t="shared" si="9"/>
        <v>0</v>
      </c>
      <c r="C631" s="121"/>
      <c r="D631" s="121"/>
    </row>
    <row r="632" spans="1:4" s="118" customFormat="1" ht="13.5">
      <c r="A632" s="115" t="s">
        <v>486</v>
      </c>
      <c r="B632" s="124">
        <f t="shared" si="9"/>
        <v>520</v>
      </c>
      <c r="C632" s="121">
        <v>520</v>
      </c>
      <c r="D632" s="121"/>
    </row>
    <row r="633" spans="1:4" s="118" customFormat="1" ht="13.5">
      <c r="A633" s="115" t="s">
        <v>487</v>
      </c>
      <c r="B633" s="124">
        <f t="shared" si="9"/>
        <v>0</v>
      </c>
      <c r="C633" s="121"/>
      <c r="D633" s="121"/>
    </row>
    <row r="634" spans="1:4" s="118" customFormat="1" ht="13.5">
      <c r="A634" s="115" t="s">
        <v>78</v>
      </c>
      <c r="B634" s="124">
        <f t="shared" si="9"/>
        <v>0</v>
      </c>
      <c r="C634" s="121"/>
      <c r="D634" s="121"/>
    </row>
    <row r="635" spans="1:4" s="118" customFormat="1" ht="13.5">
      <c r="A635" s="115" t="s">
        <v>488</v>
      </c>
      <c r="B635" s="124">
        <f t="shared" si="9"/>
        <v>342</v>
      </c>
      <c r="C635" s="121">
        <v>342</v>
      </c>
      <c r="D635" s="121"/>
    </row>
    <row r="636" spans="1:4" s="118" customFormat="1" ht="13.5">
      <c r="A636" s="115" t="s">
        <v>860</v>
      </c>
      <c r="B636" s="124">
        <f t="shared" si="9"/>
        <v>0</v>
      </c>
      <c r="C636" s="121">
        <f>SUM(C637:C638)</f>
        <v>0</v>
      </c>
      <c r="D636" s="121">
        <f>SUM(D637:D638)</f>
        <v>0</v>
      </c>
    </row>
    <row r="637" spans="1:4" s="118" customFormat="1" ht="13.5">
      <c r="A637" s="115" t="s">
        <v>861</v>
      </c>
      <c r="B637" s="124">
        <f t="shared" si="9"/>
        <v>0</v>
      </c>
      <c r="C637" s="121"/>
      <c r="D637" s="121"/>
    </row>
    <row r="638" spans="1:4" s="118" customFormat="1" ht="13.5">
      <c r="A638" s="115" t="s">
        <v>862</v>
      </c>
      <c r="B638" s="124">
        <f t="shared" si="9"/>
        <v>0</v>
      </c>
      <c r="C638" s="121"/>
      <c r="D638" s="121"/>
    </row>
    <row r="639" spans="1:4" s="118" customFormat="1" ht="13.5">
      <c r="A639" s="115" t="s">
        <v>489</v>
      </c>
      <c r="B639" s="124">
        <f t="shared" si="9"/>
        <v>501</v>
      </c>
      <c r="C639" s="121">
        <f>491+10</f>
        <v>501</v>
      </c>
      <c r="D639" s="121"/>
    </row>
    <row r="640" spans="1:4" s="118" customFormat="1" ht="13.5">
      <c r="A640" s="115" t="s">
        <v>490</v>
      </c>
      <c r="B640" s="124">
        <f t="shared" si="9"/>
        <v>43760.800000000003</v>
      </c>
      <c r="C640" s="121">
        <f>SUM(C641,C646,C660,C664,C676,C679,C683,C688,C692,C696,C699,C708,C710)</f>
        <v>13472.800000000001</v>
      </c>
      <c r="D640" s="121">
        <f>SUM(D641,D646,D660,D664,D676,D679,D683,D688,D692,D696,D699,D708,D710)</f>
        <v>30288</v>
      </c>
    </row>
    <row r="641" spans="1:4" s="118" customFormat="1" ht="13.5">
      <c r="A641" s="115" t="s">
        <v>491</v>
      </c>
      <c r="B641" s="124">
        <f t="shared" si="9"/>
        <v>238</v>
      </c>
      <c r="C641" s="121">
        <f>SUM(C642:C645)</f>
        <v>238</v>
      </c>
      <c r="D641" s="121">
        <f>SUM(D642:D645)</f>
        <v>0</v>
      </c>
    </row>
    <row r="642" spans="1:4" s="118" customFormat="1" ht="13.5">
      <c r="A642" s="115" t="s">
        <v>69</v>
      </c>
      <c r="B642" s="124">
        <f t="shared" si="9"/>
        <v>198</v>
      </c>
      <c r="C642" s="121">
        <v>198</v>
      </c>
      <c r="D642" s="121"/>
    </row>
    <row r="643" spans="1:4" s="118" customFormat="1" ht="13.5">
      <c r="A643" s="115" t="s">
        <v>70</v>
      </c>
      <c r="B643" s="124">
        <f t="shared" si="9"/>
        <v>0</v>
      </c>
      <c r="C643" s="121"/>
      <c r="D643" s="121"/>
    </row>
    <row r="644" spans="1:4" s="118" customFormat="1" ht="13.5">
      <c r="A644" s="115" t="s">
        <v>71</v>
      </c>
      <c r="B644" s="124">
        <f t="shared" si="9"/>
        <v>0</v>
      </c>
      <c r="C644" s="121"/>
      <c r="D644" s="121"/>
    </row>
    <row r="645" spans="1:4" s="118" customFormat="1" ht="13.5">
      <c r="A645" s="115" t="s">
        <v>492</v>
      </c>
      <c r="B645" s="124">
        <f t="shared" si="9"/>
        <v>40</v>
      </c>
      <c r="C645" s="121">
        <v>40</v>
      </c>
      <c r="D645" s="121"/>
    </row>
    <row r="646" spans="1:4" s="118" customFormat="1" ht="13.5">
      <c r="A646" s="115" t="s">
        <v>493</v>
      </c>
      <c r="B646" s="124">
        <f t="shared" ref="B646:B709" si="10">C646+D646</f>
        <v>612.29999999999995</v>
      </c>
      <c r="C646" s="121">
        <f>SUM(C647:C659)</f>
        <v>612.29999999999995</v>
      </c>
      <c r="D646" s="121">
        <f>SUM(D647:D659)</f>
        <v>0</v>
      </c>
    </row>
    <row r="647" spans="1:4" s="118" customFormat="1" ht="13.5">
      <c r="A647" s="115" t="s">
        <v>494</v>
      </c>
      <c r="B647" s="124">
        <f t="shared" si="10"/>
        <v>90</v>
      </c>
      <c r="C647" s="121">
        <v>90</v>
      </c>
      <c r="D647" s="121"/>
    </row>
    <row r="648" spans="1:4" s="118" customFormat="1" ht="13.5">
      <c r="A648" s="115" t="s">
        <v>495</v>
      </c>
      <c r="B648" s="124">
        <f t="shared" si="10"/>
        <v>100</v>
      </c>
      <c r="C648" s="121">
        <v>100</v>
      </c>
      <c r="D648" s="121"/>
    </row>
    <row r="649" spans="1:4" s="118" customFormat="1" ht="13.5">
      <c r="A649" s="115" t="s">
        <v>496</v>
      </c>
      <c r="B649" s="124">
        <f t="shared" si="10"/>
        <v>0</v>
      </c>
      <c r="C649" s="121">
        <v>0</v>
      </c>
      <c r="D649" s="121"/>
    </row>
    <row r="650" spans="1:4" s="118" customFormat="1" ht="13.5">
      <c r="A650" s="115" t="s">
        <v>497</v>
      </c>
      <c r="B650" s="124">
        <f t="shared" si="10"/>
        <v>0</v>
      </c>
      <c r="C650" s="121">
        <v>0</v>
      </c>
      <c r="D650" s="121"/>
    </row>
    <row r="651" spans="1:4" s="118" customFormat="1" ht="13.5">
      <c r="A651" s="115" t="s">
        <v>498</v>
      </c>
      <c r="B651" s="124">
        <f t="shared" si="10"/>
        <v>0</v>
      </c>
      <c r="C651" s="121">
        <v>0</v>
      </c>
      <c r="D651" s="121"/>
    </row>
    <row r="652" spans="1:4" s="118" customFormat="1" ht="13.5">
      <c r="A652" s="115" t="s">
        <v>863</v>
      </c>
      <c r="B652" s="124">
        <f t="shared" si="10"/>
        <v>0</v>
      </c>
      <c r="C652" s="121">
        <v>0</v>
      </c>
      <c r="D652" s="121"/>
    </row>
    <row r="653" spans="1:4" s="118" customFormat="1" ht="13.5">
      <c r="A653" s="115" t="s">
        <v>499</v>
      </c>
      <c r="B653" s="124">
        <f t="shared" si="10"/>
        <v>0</v>
      </c>
      <c r="C653" s="121">
        <v>0</v>
      </c>
      <c r="D653" s="121"/>
    </row>
    <row r="654" spans="1:4" s="118" customFormat="1" ht="13.5">
      <c r="A654" s="115" t="s">
        <v>500</v>
      </c>
      <c r="B654" s="124">
        <f t="shared" si="10"/>
        <v>0</v>
      </c>
      <c r="C654" s="121">
        <v>0</v>
      </c>
      <c r="D654" s="121"/>
    </row>
    <row r="655" spans="1:4" s="118" customFormat="1" ht="13.5">
      <c r="A655" s="115" t="s">
        <v>501</v>
      </c>
      <c r="B655" s="124">
        <f t="shared" si="10"/>
        <v>0</v>
      </c>
      <c r="C655" s="121">
        <v>0</v>
      </c>
      <c r="D655" s="121"/>
    </row>
    <row r="656" spans="1:4" s="118" customFormat="1" ht="13.5">
      <c r="A656" s="115" t="s">
        <v>502</v>
      </c>
      <c r="B656" s="124">
        <f t="shared" si="10"/>
        <v>0</v>
      </c>
      <c r="C656" s="121">
        <v>0</v>
      </c>
      <c r="D656" s="121"/>
    </row>
    <row r="657" spans="1:4" s="118" customFormat="1" ht="13.5">
      <c r="A657" s="115" t="s">
        <v>503</v>
      </c>
      <c r="B657" s="124">
        <f t="shared" si="10"/>
        <v>0</v>
      </c>
      <c r="C657" s="121">
        <v>0</v>
      </c>
      <c r="D657" s="121"/>
    </row>
    <row r="658" spans="1:4" s="118" customFormat="1" ht="13.5">
      <c r="A658" s="115" t="s">
        <v>864</v>
      </c>
      <c r="B658" s="124">
        <f t="shared" si="10"/>
        <v>0</v>
      </c>
      <c r="C658" s="121"/>
      <c r="D658" s="121"/>
    </row>
    <row r="659" spans="1:4" s="118" customFormat="1" ht="13.5">
      <c r="A659" s="115" t="s">
        <v>504</v>
      </c>
      <c r="B659" s="124">
        <f t="shared" si="10"/>
        <v>422.3</v>
      </c>
      <c r="C659" s="121">
        <f>422.3</f>
        <v>422.3</v>
      </c>
      <c r="D659" s="121"/>
    </row>
    <row r="660" spans="1:4" s="118" customFormat="1" ht="13.5">
      <c r="A660" s="115" t="s">
        <v>505</v>
      </c>
      <c r="B660" s="124">
        <f t="shared" si="10"/>
        <v>1675.56</v>
      </c>
      <c r="C660" s="121">
        <f>SUM(C661:C663)</f>
        <v>1675.56</v>
      </c>
      <c r="D660" s="121">
        <f>SUM(D661:D663)</f>
        <v>0</v>
      </c>
    </row>
    <row r="661" spans="1:4" s="118" customFormat="1" ht="13.5">
      <c r="A661" s="115" t="s">
        <v>506</v>
      </c>
      <c r="B661" s="124">
        <f t="shared" si="10"/>
        <v>661</v>
      </c>
      <c r="C661" s="121">
        <v>661</v>
      </c>
      <c r="D661" s="121"/>
    </row>
    <row r="662" spans="1:4" s="118" customFormat="1" ht="13.5">
      <c r="A662" s="115" t="s">
        <v>507</v>
      </c>
      <c r="B662" s="124">
        <f t="shared" si="10"/>
        <v>0</v>
      </c>
      <c r="C662" s="121">
        <v>0</v>
      </c>
      <c r="D662" s="121"/>
    </row>
    <row r="663" spans="1:4" s="118" customFormat="1" ht="13.5">
      <c r="A663" s="115" t="s">
        <v>508</v>
      </c>
      <c r="B663" s="124">
        <f t="shared" si="10"/>
        <v>1014.56</v>
      </c>
      <c r="C663" s="121">
        <f>659+355.56</f>
        <v>1014.56</v>
      </c>
      <c r="D663" s="121"/>
    </row>
    <row r="664" spans="1:4" s="118" customFormat="1" ht="13.5">
      <c r="A664" s="115" t="s">
        <v>509</v>
      </c>
      <c r="B664" s="124">
        <f t="shared" si="10"/>
        <v>1757.2</v>
      </c>
      <c r="C664" s="121">
        <f>SUM(C665:C675)</f>
        <v>1757.2</v>
      </c>
      <c r="D664" s="121">
        <f>SUM(D665:D675)</f>
        <v>0</v>
      </c>
    </row>
    <row r="665" spans="1:4" s="118" customFormat="1" ht="13.5">
      <c r="A665" s="115" t="s">
        <v>510</v>
      </c>
      <c r="B665" s="124">
        <f t="shared" si="10"/>
        <v>176</v>
      </c>
      <c r="C665" s="121">
        <v>176</v>
      </c>
      <c r="D665" s="121"/>
    </row>
    <row r="666" spans="1:4" s="118" customFormat="1" ht="13.5">
      <c r="A666" s="115" t="s">
        <v>511</v>
      </c>
      <c r="B666" s="124">
        <f t="shared" si="10"/>
        <v>106</v>
      </c>
      <c r="C666" s="121">
        <v>106</v>
      </c>
      <c r="D666" s="121"/>
    </row>
    <row r="667" spans="1:4" s="118" customFormat="1" ht="13.5">
      <c r="A667" s="115" t="s">
        <v>512</v>
      </c>
      <c r="B667" s="124">
        <f t="shared" si="10"/>
        <v>0</v>
      </c>
      <c r="C667" s="121"/>
      <c r="D667" s="121"/>
    </row>
    <row r="668" spans="1:4" s="118" customFormat="1" ht="13.5">
      <c r="A668" s="115" t="s">
        <v>513</v>
      </c>
      <c r="B668" s="124">
        <f t="shared" si="10"/>
        <v>0</v>
      </c>
      <c r="C668" s="121"/>
      <c r="D668" s="121"/>
    </row>
    <row r="669" spans="1:4" s="118" customFormat="1" ht="13.5">
      <c r="A669" s="115" t="s">
        <v>514</v>
      </c>
      <c r="B669" s="124">
        <f t="shared" si="10"/>
        <v>0</v>
      </c>
      <c r="C669" s="121"/>
      <c r="D669" s="121"/>
    </row>
    <row r="670" spans="1:4" s="118" customFormat="1" ht="13.5">
      <c r="A670" s="115" t="s">
        <v>515</v>
      </c>
      <c r="B670" s="124">
        <f t="shared" si="10"/>
        <v>0</v>
      </c>
      <c r="C670" s="121"/>
      <c r="D670" s="121"/>
    </row>
    <row r="671" spans="1:4" s="118" customFormat="1" ht="13.5">
      <c r="A671" s="115" t="s">
        <v>516</v>
      </c>
      <c r="B671" s="124">
        <f t="shared" si="10"/>
        <v>0</v>
      </c>
      <c r="C671" s="121"/>
      <c r="D671" s="121"/>
    </row>
    <row r="672" spans="1:4" s="118" customFormat="1" ht="13.5">
      <c r="A672" s="115" t="s">
        <v>517</v>
      </c>
      <c r="B672" s="124">
        <f t="shared" si="10"/>
        <v>35.200000000000003</v>
      </c>
      <c r="C672" s="121">
        <f>35.2</f>
        <v>35.200000000000003</v>
      </c>
      <c r="D672" s="121"/>
    </row>
    <row r="673" spans="1:4" s="118" customFormat="1" ht="13.5">
      <c r="A673" s="115" t="s">
        <v>865</v>
      </c>
      <c r="B673" s="124">
        <f t="shared" si="10"/>
        <v>0</v>
      </c>
      <c r="C673" s="121"/>
      <c r="D673" s="121"/>
    </row>
    <row r="674" spans="1:4" s="118" customFormat="1" ht="13.5">
      <c r="A674" s="115" t="s">
        <v>518</v>
      </c>
      <c r="B674" s="124">
        <f t="shared" si="10"/>
        <v>10</v>
      </c>
      <c r="C674" s="121">
        <v>10</v>
      </c>
      <c r="D674" s="121"/>
    </row>
    <row r="675" spans="1:4" s="118" customFormat="1" ht="13.5">
      <c r="A675" s="115" t="s">
        <v>519</v>
      </c>
      <c r="B675" s="124">
        <f t="shared" si="10"/>
        <v>1430</v>
      </c>
      <c r="C675" s="121">
        <f>501+929</f>
        <v>1430</v>
      </c>
      <c r="D675" s="121"/>
    </row>
    <row r="676" spans="1:4" s="118" customFormat="1" ht="13.5">
      <c r="A676" s="115" t="s">
        <v>520</v>
      </c>
      <c r="B676" s="124">
        <f t="shared" si="10"/>
        <v>0</v>
      </c>
      <c r="C676" s="121">
        <f>SUM(C677:C678)</f>
        <v>0</v>
      </c>
      <c r="D676" s="121">
        <f>SUM(D677:D678)</f>
        <v>0</v>
      </c>
    </row>
    <row r="677" spans="1:4" s="118" customFormat="1" ht="13.5">
      <c r="A677" s="115" t="s">
        <v>521</v>
      </c>
      <c r="B677" s="124">
        <f t="shared" si="10"/>
        <v>0</v>
      </c>
      <c r="C677" s="121"/>
      <c r="D677" s="121"/>
    </row>
    <row r="678" spans="1:4" s="118" customFormat="1" ht="13.5">
      <c r="A678" s="115" t="s">
        <v>522</v>
      </c>
      <c r="B678" s="124">
        <f t="shared" si="10"/>
        <v>0</v>
      </c>
      <c r="C678" s="121"/>
      <c r="D678" s="121"/>
    </row>
    <row r="679" spans="1:4" s="118" customFormat="1" ht="13.5">
      <c r="A679" s="115" t="s">
        <v>523</v>
      </c>
      <c r="B679" s="124">
        <f t="shared" si="10"/>
        <v>2353</v>
      </c>
      <c r="C679" s="121">
        <f>SUM(C680:C682)</f>
        <v>2353</v>
      </c>
      <c r="D679" s="121">
        <f>SUM(D680:D682)</f>
        <v>0</v>
      </c>
    </row>
    <row r="680" spans="1:4" s="118" customFormat="1" ht="13.5">
      <c r="A680" s="115" t="s">
        <v>524</v>
      </c>
      <c r="B680" s="124">
        <f t="shared" si="10"/>
        <v>287</v>
      </c>
      <c r="C680" s="121">
        <f>108+100+79</f>
        <v>287</v>
      </c>
      <c r="D680" s="121"/>
    </row>
    <row r="681" spans="1:4" s="118" customFormat="1" ht="13.5">
      <c r="A681" s="115" t="s">
        <v>525</v>
      </c>
      <c r="B681" s="124">
        <f t="shared" si="10"/>
        <v>183</v>
      </c>
      <c r="C681" s="121">
        <v>183</v>
      </c>
      <c r="D681" s="121"/>
    </row>
    <row r="682" spans="1:4" s="118" customFormat="1" ht="13.5">
      <c r="A682" s="115" t="s">
        <v>526</v>
      </c>
      <c r="B682" s="124">
        <f t="shared" si="10"/>
        <v>1883</v>
      </c>
      <c r="C682" s="121">
        <v>1883</v>
      </c>
      <c r="D682" s="121"/>
    </row>
    <row r="683" spans="1:4" s="118" customFormat="1" ht="13.5">
      <c r="A683" s="115" t="s">
        <v>527</v>
      </c>
      <c r="B683" s="124">
        <f t="shared" si="10"/>
        <v>4046</v>
      </c>
      <c r="C683" s="121">
        <f>SUM(C684:C687)</f>
        <v>4046</v>
      </c>
      <c r="D683" s="121">
        <f>SUM(D684:D687)</f>
        <v>0</v>
      </c>
    </row>
    <row r="684" spans="1:4" s="118" customFormat="1" ht="13.5">
      <c r="A684" s="115" t="s">
        <v>528</v>
      </c>
      <c r="B684" s="124">
        <f t="shared" si="10"/>
        <v>1402</v>
      </c>
      <c r="C684" s="121">
        <f>1130+200+72</f>
        <v>1402</v>
      </c>
      <c r="D684" s="121"/>
    </row>
    <row r="685" spans="1:4" s="118" customFormat="1" ht="13.5">
      <c r="A685" s="115" t="s">
        <v>529</v>
      </c>
      <c r="B685" s="124">
        <f t="shared" si="10"/>
        <v>2644</v>
      </c>
      <c r="C685" s="121">
        <v>2644</v>
      </c>
      <c r="D685" s="121"/>
    </row>
    <row r="686" spans="1:4" s="118" customFormat="1" ht="13.5">
      <c r="A686" s="115" t="s">
        <v>530</v>
      </c>
      <c r="B686" s="124">
        <f t="shared" si="10"/>
        <v>0</v>
      </c>
      <c r="C686" s="121">
        <v>0</v>
      </c>
      <c r="D686" s="121"/>
    </row>
    <row r="687" spans="1:4" s="118" customFormat="1" ht="13.5">
      <c r="A687" s="115" t="s">
        <v>531</v>
      </c>
      <c r="B687" s="124">
        <f t="shared" si="10"/>
        <v>0</v>
      </c>
      <c r="C687" s="121">
        <v>0</v>
      </c>
      <c r="D687" s="121"/>
    </row>
    <row r="688" spans="1:4" s="118" customFormat="1" ht="13.5">
      <c r="A688" s="115" t="s">
        <v>532</v>
      </c>
      <c r="B688" s="124">
        <f t="shared" si="10"/>
        <v>30288</v>
      </c>
      <c r="C688" s="121">
        <f>SUM(C689:C691)</f>
        <v>0</v>
      </c>
      <c r="D688" s="121">
        <f>SUM(D689:D691)</f>
        <v>30288</v>
      </c>
    </row>
    <row r="689" spans="1:4" s="118" customFormat="1" ht="13.5">
      <c r="A689" s="115" t="s">
        <v>533</v>
      </c>
      <c r="B689" s="124">
        <f t="shared" si="10"/>
        <v>0</v>
      </c>
      <c r="C689" s="121"/>
      <c r="D689" s="121"/>
    </row>
    <row r="690" spans="1:4" s="118" customFormat="1" ht="13.5">
      <c r="A690" s="115" t="s">
        <v>534</v>
      </c>
      <c r="B690" s="124">
        <f t="shared" si="10"/>
        <v>30288</v>
      </c>
      <c r="C690" s="121"/>
      <c r="D690" s="121">
        <v>30288</v>
      </c>
    </row>
    <row r="691" spans="1:4" s="118" customFormat="1" ht="13.5">
      <c r="A691" s="115" t="s">
        <v>535</v>
      </c>
      <c r="B691" s="124">
        <f t="shared" si="10"/>
        <v>0</v>
      </c>
      <c r="C691" s="121"/>
      <c r="D691" s="121"/>
    </row>
    <row r="692" spans="1:4" s="118" customFormat="1" ht="13.5">
      <c r="A692" s="115" t="s">
        <v>536</v>
      </c>
      <c r="B692" s="124">
        <f t="shared" si="10"/>
        <v>1268</v>
      </c>
      <c r="C692" s="121">
        <f>SUM(C693:C695)</f>
        <v>1268</v>
      </c>
      <c r="D692" s="121">
        <f>SUM(D693:D695)</f>
        <v>0</v>
      </c>
    </row>
    <row r="693" spans="1:4" s="118" customFormat="1" ht="13.5">
      <c r="A693" s="115" t="s">
        <v>537</v>
      </c>
      <c r="B693" s="124">
        <f t="shared" si="10"/>
        <v>633</v>
      </c>
      <c r="C693" s="121">
        <v>633</v>
      </c>
      <c r="D693" s="121"/>
    </row>
    <row r="694" spans="1:4" s="118" customFormat="1" ht="13.5">
      <c r="A694" s="115" t="s">
        <v>538</v>
      </c>
      <c r="B694" s="124">
        <f t="shared" si="10"/>
        <v>0</v>
      </c>
      <c r="C694" s="121">
        <v>0</v>
      </c>
      <c r="D694" s="121"/>
    </row>
    <row r="695" spans="1:4" s="118" customFormat="1" ht="13.5">
      <c r="A695" s="115" t="s">
        <v>539</v>
      </c>
      <c r="B695" s="124">
        <f t="shared" si="10"/>
        <v>635</v>
      </c>
      <c r="C695" s="121">
        <f>635</f>
        <v>635</v>
      </c>
      <c r="D695" s="121"/>
    </row>
    <row r="696" spans="1:4" s="118" customFormat="1" ht="13.5">
      <c r="A696" s="115" t="s">
        <v>540</v>
      </c>
      <c r="B696" s="124">
        <f t="shared" si="10"/>
        <v>987.2</v>
      </c>
      <c r="C696" s="121">
        <f>SUM(C697:C698)</f>
        <v>987.2</v>
      </c>
      <c r="D696" s="121">
        <f>SUM(D697:D698)</f>
        <v>0</v>
      </c>
    </row>
    <row r="697" spans="1:4" s="118" customFormat="1" ht="13.5">
      <c r="A697" s="115" t="s">
        <v>541</v>
      </c>
      <c r="B697" s="124">
        <f t="shared" si="10"/>
        <v>498.2</v>
      </c>
      <c r="C697" s="121">
        <f>261+237.2</f>
        <v>498.2</v>
      </c>
      <c r="D697" s="121"/>
    </row>
    <row r="698" spans="1:4" s="118" customFormat="1" ht="13.5">
      <c r="A698" s="115" t="s">
        <v>542</v>
      </c>
      <c r="B698" s="124">
        <f t="shared" si="10"/>
        <v>489</v>
      </c>
      <c r="C698" s="121">
        <v>489</v>
      </c>
      <c r="D698" s="121"/>
    </row>
    <row r="699" spans="1:4" s="118" customFormat="1" ht="13.5">
      <c r="A699" s="115" t="s">
        <v>543</v>
      </c>
      <c r="B699" s="124">
        <f t="shared" si="10"/>
        <v>255.54</v>
      </c>
      <c r="C699" s="121">
        <f>SUM(C700:C707)</f>
        <v>255.54</v>
      </c>
      <c r="D699" s="121">
        <f>SUM(D700:D707)</f>
        <v>0</v>
      </c>
    </row>
    <row r="700" spans="1:4" s="118" customFormat="1" ht="13.5">
      <c r="A700" s="115" t="s">
        <v>69</v>
      </c>
      <c r="B700" s="124">
        <f t="shared" si="10"/>
        <v>224</v>
      </c>
      <c r="C700" s="121">
        <v>224</v>
      </c>
      <c r="D700" s="121"/>
    </row>
    <row r="701" spans="1:4" s="118" customFormat="1" ht="13.5">
      <c r="A701" s="115" t="s">
        <v>70</v>
      </c>
      <c r="B701" s="124">
        <f t="shared" si="10"/>
        <v>0</v>
      </c>
      <c r="C701" s="121">
        <v>0</v>
      </c>
      <c r="D701" s="121"/>
    </row>
    <row r="702" spans="1:4" s="118" customFormat="1" ht="13.5">
      <c r="A702" s="115" t="s">
        <v>71</v>
      </c>
      <c r="B702" s="124">
        <f t="shared" si="10"/>
        <v>0</v>
      </c>
      <c r="C702" s="121">
        <v>0</v>
      </c>
      <c r="D702" s="121"/>
    </row>
    <row r="703" spans="1:4" s="118" customFormat="1" ht="13.5">
      <c r="A703" s="115" t="s">
        <v>111</v>
      </c>
      <c r="B703" s="124">
        <f t="shared" si="10"/>
        <v>0</v>
      </c>
      <c r="C703" s="121">
        <v>0</v>
      </c>
      <c r="D703" s="121"/>
    </row>
    <row r="704" spans="1:4" s="118" customFormat="1" ht="13.5">
      <c r="A704" s="115" t="s">
        <v>544</v>
      </c>
      <c r="B704" s="124">
        <f t="shared" si="10"/>
        <v>0</v>
      </c>
      <c r="C704" s="121">
        <v>0</v>
      </c>
      <c r="D704" s="121"/>
    </row>
    <row r="705" spans="1:4" s="118" customFormat="1" ht="13.5">
      <c r="A705" s="115" t="s">
        <v>545</v>
      </c>
      <c r="B705" s="124">
        <f t="shared" si="10"/>
        <v>0</v>
      </c>
      <c r="C705" s="121">
        <v>0</v>
      </c>
      <c r="D705" s="121"/>
    </row>
    <row r="706" spans="1:4" s="118" customFormat="1" ht="13.5">
      <c r="A706" s="115" t="s">
        <v>78</v>
      </c>
      <c r="B706" s="124">
        <f t="shared" si="10"/>
        <v>0</v>
      </c>
      <c r="C706" s="121">
        <v>0</v>
      </c>
      <c r="D706" s="121"/>
    </row>
    <row r="707" spans="1:4" s="118" customFormat="1" ht="13.5">
      <c r="A707" s="115" t="s">
        <v>546</v>
      </c>
      <c r="B707" s="124">
        <f t="shared" si="10"/>
        <v>31.54</v>
      </c>
      <c r="C707" s="121">
        <f>10+21.54</f>
        <v>31.54</v>
      </c>
      <c r="D707" s="121"/>
    </row>
    <row r="708" spans="1:4" s="118" customFormat="1" ht="13.5">
      <c r="A708" s="115" t="s">
        <v>547</v>
      </c>
      <c r="B708" s="124">
        <f t="shared" si="10"/>
        <v>263</v>
      </c>
      <c r="C708" s="121">
        <f>SUM(C709)</f>
        <v>263</v>
      </c>
      <c r="D708" s="121">
        <f>SUM(D709)</f>
        <v>0</v>
      </c>
    </row>
    <row r="709" spans="1:4" s="118" customFormat="1" ht="13.5">
      <c r="A709" s="115" t="s">
        <v>548</v>
      </c>
      <c r="B709" s="124">
        <f t="shared" si="10"/>
        <v>263</v>
      </c>
      <c r="C709" s="121">
        <f>144+119</f>
        <v>263</v>
      </c>
      <c r="D709" s="121"/>
    </row>
    <row r="710" spans="1:4" s="118" customFormat="1" ht="13.5">
      <c r="A710" s="134" t="s">
        <v>549</v>
      </c>
      <c r="B710" s="124">
        <f t="shared" ref="B710:B773" si="11">C710+D710</f>
        <v>17</v>
      </c>
      <c r="C710" s="121">
        <f>SUM(C711)</f>
        <v>17</v>
      </c>
      <c r="D710" s="121">
        <f>SUM(D711)</f>
        <v>0</v>
      </c>
    </row>
    <row r="711" spans="1:4" s="118" customFormat="1" ht="13.5">
      <c r="A711" s="134" t="s">
        <v>550</v>
      </c>
      <c r="B711" s="124">
        <f t="shared" si="11"/>
        <v>17</v>
      </c>
      <c r="C711" s="121">
        <v>17</v>
      </c>
      <c r="D711" s="121"/>
    </row>
    <row r="712" spans="1:4" s="118" customFormat="1" ht="13.5">
      <c r="A712" s="134" t="s">
        <v>551</v>
      </c>
      <c r="B712" s="124">
        <f t="shared" si="11"/>
        <v>1639</v>
      </c>
      <c r="C712" s="121">
        <f>SUM(C713,C723,C727,C735,C740,C747,C753,C756,C759,C760,C761,C767,C768,C769,C784)</f>
        <v>1639</v>
      </c>
      <c r="D712" s="121">
        <f>SUM(D713,D723,D727,D735,D740,D747,D753,D756,D759,D760,D761,D767,D768,D769,D784)</f>
        <v>0</v>
      </c>
    </row>
    <row r="713" spans="1:4" s="118" customFormat="1" ht="13.5">
      <c r="A713" s="134" t="s">
        <v>552</v>
      </c>
      <c r="B713" s="124">
        <f t="shared" si="11"/>
        <v>380</v>
      </c>
      <c r="C713" s="121">
        <f>SUM(C714:C722)</f>
        <v>380</v>
      </c>
      <c r="D713" s="121">
        <f>SUM(D714:D722)</f>
        <v>0</v>
      </c>
    </row>
    <row r="714" spans="1:4" s="118" customFormat="1" ht="13.5">
      <c r="A714" s="134" t="s">
        <v>69</v>
      </c>
      <c r="B714" s="124">
        <f t="shared" si="11"/>
        <v>380</v>
      </c>
      <c r="C714" s="121">
        <v>380</v>
      </c>
      <c r="D714" s="121"/>
    </row>
    <row r="715" spans="1:4" s="118" customFormat="1" ht="13.5">
      <c r="A715" s="134" t="s">
        <v>70</v>
      </c>
      <c r="B715" s="124">
        <f t="shared" si="11"/>
        <v>0</v>
      </c>
      <c r="C715" s="121"/>
      <c r="D715" s="121"/>
    </row>
    <row r="716" spans="1:4" s="118" customFormat="1" ht="13.5">
      <c r="A716" s="134" t="s">
        <v>71</v>
      </c>
      <c r="B716" s="124">
        <f t="shared" si="11"/>
        <v>0</v>
      </c>
      <c r="C716" s="121">
        <v>0</v>
      </c>
      <c r="D716" s="121"/>
    </row>
    <row r="717" spans="1:4" s="118" customFormat="1" ht="13.5">
      <c r="A717" s="134" t="s">
        <v>553</v>
      </c>
      <c r="B717" s="124">
        <f t="shared" si="11"/>
        <v>0</v>
      </c>
      <c r="C717" s="121">
        <v>0</v>
      </c>
      <c r="D717" s="121"/>
    </row>
    <row r="718" spans="1:4" s="118" customFormat="1" ht="13.5">
      <c r="A718" s="134" t="s">
        <v>554</v>
      </c>
      <c r="B718" s="124">
        <f t="shared" si="11"/>
        <v>0</v>
      </c>
      <c r="C718" s="121">
        <v>0</v>
      </c>
      <c r="D718" s="121"/>
    </row>
    <row r="719" spans="1:4" s="118" customFormat="1" ht="13.5">
      <c r="A719" s="134" t="s">
        <v>555</v>
      </c>
      <c r="B719" s="124">
        <f t="shared" si="11"/>
        <v>0</v>
      </c>
      <c r="C719" s="121">
        <v>0</v>
      </c>
      <c r="D719" s="121"/>
    </row>
    <row r="720" spans="1:4" s="118" customFormat="1" ht="13.5">
      <c r="A720" s="134" t="s">
        <v>556</v>
      </c>
      <c r="B720" s="124">
        <f t="shared" si="11"/>
        <v>0</v>
      </c>
      <c r="C720" s="121">
        <v>0</v>
      </c>
      <c r="D720" s="121"/>
    </row>
    <row r="721" spans="1:4" s="118" customFormat="1" ht="13.5">
      <c r="A721" s="134" t="s">
        <v>866</v>
      </c>
      <c r="B721" s="124">
        <f t="shared" si="11"/>
        <v>0</v>
      </c>
      <c r="C721" s="121">
        <v>0</v>
      </c>
      <c r="D721" s="121"/>
    </row>
    <row r="722" spans="1:4" s="118" customFormat="1" ht="13.5">
      <c r="A722" s="134" t="s">
        <v>557</v>
      </c>
      <c r="B722" s="124">
        <f t="shared" si="11"/>
        <v>0</v>
      </c>
      <c r="C722" s="121"/>
      <c r="D722" s="121"/>
    </row>
    <row r="723" spans="1:4" s="118" customFormat="1" ht="13.5">
      <c r="A723" s="134" t="s">
        <v>558</v>
      </c>
      <c r="B723" s="124">
        <f t="shared" si="11"/>
        <v>150</v>
      </c>
      <c r="C723" s="121">
        <f>SUM(C724:C726)</f>
        <v>150</v>
      </c>
      <c r="D723" s="121">
        <f>SUM(D724:D726)</f>
        <v>0</v>
      </c>
    </row>
    <row r="724" spans="1:4" s="118" customFormat="1" ht="13.5">
      <c r="A724" s="134" t="s">
        <v>559</v>
      </c>
      <c r="B724" s="124">
        <f t="shared" si="11"/>
        <v>0</v>
      </c>
      <c r="C724" s="121">
        <v>0</v>
      </c>
      <c r="D724" s="121"/>
    </row>
    <row r="725" spans="1:4" s="118" customFormat="1" ht="13.5">
      <c r="A725" s="134" t="s">
        <v>560</v>
      </c>
      <c r="B725" s="124">
        <f t="shared" si="11"/>
        <v>0</v>
      </c>
      <c r="C725" s="121">
        <v>0</v>
      </c>
      <c r="D725" s="121"/>
    </row>
    <row r="726" spans="1:4" s="118" customFormat="1" ht="13.5">
      <c r="A726" s="134" t="s">
        <v>561</v>
      </c>
      <c r="B726" s="124">
        <f t="shared" si="11"/>
        <v>150</v>
      </c>
      <c r="C726" s="121">
        <v>150</v>
      </c>
      <c r="D726" s="121"/>
    </row>
    <row r="727" spans="1:4" s="118" customFormat="1" ht="13.5">
      <c r="A727" s="134" t="s">
        <v>562</v>
      </c>
      <c r="B727" s="124">
        <f t="shared" si="11"/>
        <v>300</v>
      </c>
      <c r="C727" s="121">
        <f>SUM(C728:C734)</f>
        <v>300</v>
      </c>
      <c r="D727" s="121">
        <f>SUM(D728:D734)</f>
        <v>0</v>
      </c>
    </row>
    <row r="728" spans="1:4" s="118" customFormat="1" ht="13.5">
      <c r="A728" s="134" t="s">
        <v>563</v>
      </c>
      <c r="B728" s="124">
        <f t="shared" si="11"/>
        <v>0</v>
      </c>
      <c r="C728" s="121">
        <v>0</v>
      </c>
      <c r="D728" s="121"/>
    </row>
    <row r="729" spans="1:4" s="118" customFormat="1" ht="13.5">
      <c r="A729" s="134" t="s">
        <v>564</v>
      </c>
      <c r="B729" s="124">
        <f t="shared" si="11"/>
        <v>0</v>
      </c>
      <c r="C729" s="121">
        <v>0</v>
      </c>
      <c r="D729" s="121"/>
    </row>
    <row r="730" spans="1:4" s="118" customFormat="1" ht="13.5">
      <c r="A730" s="134" t="s">
        <v>565</v>
      </c>
      <c r="B730" s="124">
        <f t="shared" si="11"/>
        <v>0</v>
      </c>
      <c r="C730" s="121">
        <v>0</v>
      </c>
      <c r="D730" s="121"/>
    </row>
    <row r="731" spans="1:4" s="118" customFormat="1" ht="13.5">
      <c r="A731" s="134" t="s">
        <v>566</v>
      </c>
      <c r="B731" s="124">
        <f t="shared" si="11"/>
        <v>0</v>
      </c>
      <c r="C731" s="121">
        <v>0</v>
      </c>
      <c r="D731" s="121"/>
    </row>
    <row r="732" spans="1:4" s="118" customFormat="1" ht="13.5">
      <c r="A732" s="134" t="s">
        <v>567</v>
      </c>
      <c r="B732" s="124">
        <f t="shared" si="11"/>
        <v>0</v>
      </c>
      <c r="C732" s="121">
        <v>0</v>
      </c>
      <c r="D732" s="121"/>
    </row>
    <row r="733" spans="1:4" s="118" customFormat="1" ht="13.5">
      <c r="A733" s="134" t="s">
        <v>568</v>
      </c>
      <c r="B733" s="124">
        <f t="shared" si="11"/>
        <v>0</v>
      </c>
      <c r="C733" s="121">
        <v>0</v>
      </c>
      <c r="D733" s="121"/>
    </row>
    <row r="734" spans="1:4" s="118" customFormat="1" ht="13.5">
      <c r="A734" s="134" t="s">
        <v>569</v>
      </c>
      <c r="B734" s="124">
        <f t="shared" si="11"/>
        <v>300</v>
      </c>
      <c r="C734" s="121">
        <v>300</v>
      </c>
      <c r="D734" s="121"/>
    </row>
    <row r="735" spans="1:4" s="118" customFormat="1" ht="13.5">
      <c r="A735" s="134" t="s">
        <v>570</v>
      </c>
      <c r="B735" s="124">
        <f t="shared" si="11"/>
        <v>0</v>
      </c>
      <c r="C735" s="121">
        <f>SUM(C736:C739)</f>
        <v>0</v>
      </c>
      <c r="D735" s="121">
        <f>SUM(D736:D739)</f>
        <v>0</v>
      </c>
    </row>
    <row r="736" spans="1:4" s="118" customFormat="1" ht="13.5">
      <c r="A736" s="134" t="s">
        <v>571</v>
      </c>
      <c r="B736" s="124">
        <f t="shared" si="11"/>
        <v>0</v>
      </c>
      <c r="C736" s="121"/>
      <c r="D736" s="121"/>
    </row>
    <row r="737" spans="1:4" s="118" customFormat="1" ht="13.5">
      <c r="A737" s="134" t="s">
        <v>572</v>
      </c>
      <c r="B737" s="124">
        <f t="shared" si="11"/>
        <v>0</v>
      </c>
      <c r="C737" s="121"/>
      <c r="D737" s="121"/>
    </row>
    <row r="738" spans="1:4" s="118" customFormat="1" ht="13.5">
      <c r="A738" s="134" t="s">
        <v>573</v>
      </c>
      <c r="B738" s="124">
        <f t="shared" si="11"/>
        <v>0</v>
      </c>
      <c r="C738" s="121"/>
      <c r="D738" s="121"/>
    </row>
    <row r="739" spans="1:4" s="118" customFormat="1" ht="13.5">
      <c r="A739" s="134" t="s">
        <v>574</v>
      </c>
      <c r="B739" s="124">
        <f t="shared" si="11"/>
        <v>0</v>
      </c>
      <c r="C739" s="121"/>
      <c r="D739" s="121"/>
    </row>
    <row r="740" spans="1:4" s="118" customFormat="1" ht="13.5">
      <c r="A740" s="134" t="s">
        <v>575</v>
      </c>
      <c r="B740" s="124">
        <f t="shared" si="11"/>
        <v>0</v>
      </c>
      <c r="C740" s="121">
        <f>SUM(C741:C746)</f>
        <v>0</v>
      </c>
      <c r="D740" s="121">
        <f>SUM(D741:D746)</f>
        <v>0</v>
      </c>
    </row>
    <row r="741" spans="1:4" s="118" customFormat="1" ht="13.5">
      <c r="A741" s="134" t="s">
        <v>576</v>
      </c>
      <c r="B741" s="124">
        <f t="shared" si="11"/>
        <v>0</v>
      </c>
      <c r="C741" s="121"/>
      <c r="D741" s="121"/>
    </row>
    <row r="742" spans="1:4" s="118" customFormat="1" ht="13.5">
      <c r="A742" s="134" t="s">
        <v>577</v>
      </c>
      <c r="B742" s="124">
        <f t="shared" si="11"/>
        <v>0</v>
      </c>
      <c r="C742" s="121"/>
      <c r="D742" s="121"/>
    </row>
    <row r="743" spans="1:4" s="118" customFormat="1" ht="13.5">
      <c r="A743" s="134" t="s">
        <v>578</v>
      </c>
      <c r="B743" s="124">
        <f t="shared" si="11"/>
        <v>0</v>
      </c>
      <c r="C743" s="121"/>
      <c r="D743" s="121"/>
    </row>
    <row r="744" spans="1:4" s="118" customFormat="1" ht="13.5">
      <c r="A744" s="134" t="s">
        <v>579</v>
      </c>
      <c r="B744" s="124">
        <f t="shared" si="11"/>
        <v>0</v>
      </c>
      <c r="C744" s="121"/>
      <c r="D744" s="121"/>
    </row>
    <row r="745" spans="1:4" s="118" customFormat="1" ht="13.5">
      <c r="A745" s="134" t="s">
        <v>580</v>
      </c>
      <c r="B745" s="124">
        <f t="shared" si="11"/>
        <v>0</v>
      </c>
      <c r="C745" s="121"/>
      <c r="D745" s="121"/>
    </row>
    <row r="746" spans="1:4" s="118" customFormat="1" ht="13.5">
      <c r="A746" s="134" t="s">
        <v>581</v>
      </c>
      <c r="B746" s="124">
        <f t="shared" si="11"/>
        <v>0</v>
      </c>
      <c r="C746" s="121"/>
      <c r="D746" s="121"/>
    </row>
    <row r="747" spans="1:4" s="118" customFormat="1" ht="13.5">
      <c r="A747" s="134" t="s">
        <v>867</v>
      </c>
      <c r="B747" s="124">
        <f t="shared" si="11"/>
        <v>0</v>
      </c>
      <c r="C747" s="121">
        <f>SUM(C748:C752)</f>
        <v>0</v>
      </c>
      <c r="D747" s="121">
        <f>SUM(D748:D752)</f>
        <v>0</v>
      </c>
    </row>
    <row r="748" spans="1:4" s="118" customFormat="1" ht="13.5">
      <c r="A748" s="134" t="s">
        <v>582</v>
      </c>
      <c r="B748" s="124">
        <f t="shared" si="11"/>
        <v>0</v>
      </c>
      <c r="C748" s="121"/>
      <c r="D748" s="121"/>
    </row>
    <row r="749" spans="1:4" s="118" customFormat="1" ht="13.5">
      <c r="A749" s="134" t="s">
        <v>583</v>
      </c>
      <c r="B749" s="124">
        <f t="shared" si="11"/>
        <v>0</v>
      </c>
      <c r="C749" s="121"/>
      <c r="D749" s="121"/>
    </row>
    <row r="750" spans="1:4" s="118" customFormat="1" ht="13.5">
      <c r="A750" s="134" t="s">
        <v>584</v>
      </c>
      <c r="B750" s="124">
        <f t="shared" si="11"/>
        <v>0</v>
      </c>
      <c r="C750" s="121"/>
      <c r="D750" s="121"/>
    </row>
    <row r="751" spans="1:4" s="118" customFormat="1" ht="13.5">
      <c r="A751" s="134" t="s">
        <v>585</v>
      </c>
      <c r="B751" s="124">
        <f t="shared" si="11"/>
        <v>0</v>
      </c>
      <c r="C751" s="121"/>
      <c r="D751" s="121"/>
    </row>
    <row r="752" spans="1:4" s="118" customFormat="1" ht="13.5">
      <c r="A752" s="134" t="s">
        <v>868</v>
      </c>
      <c r="B752" s="124">
        <f t="shared" si="11"/>
        <v>0</v>
      </c>
      <c r="C752" s="121"/>
      <c r="D752" s="121"/>
    </row>
    <row r="753" spans="1:4" s="118" customFormat="1" ht="13.5">
      <c r="A753" s="134" t="s">
        <v>586</v>
      </c>
      <c r="B753" s="124">
        <f t="shared" si="11"/>
        <v>0</v>
      </c>
      <c r="C753" s="121">
        <f>SUM(C754:C755)</f>
        <v>0</v>
      </c>
      <c r="D753" s="121">
        <f>SUM(D754:D755)</f>
        <v>0</v>
      </c>
    </row>
    <row r="754" spans="1:4" s="118" customFormat="1" ht="13.5">
      <c r="A754" s="134" t="s">
        <v>587</v>
      </c>
      <c r="B754" s="124">
        <f t="shared" si="11"/>
        <v>0</v>
      </c>
      <c r="C754" s="121"/>
      <c r="D754" s="121"/>
    </row>
    <row r="755" spans="1:4" s="118" customFormat="1" ht="13.5">
      <c r="A755" s="134" t="s">
        <v>588</v>
      </c>
      <c r="B755" s="124">
        <f t="shared" si="11"/>
        <v>0</v>
      </c>
      <c r="C755" s="121"/>
      <c r="D755" s="121"/>
    </row>
    <row r="756" spans="1:4" s="118" customFormat="1" ht="13.5">
      <c r="A756" s="134" t="s">
        <v>589</v>
      </c>
      <c r="B756" s="124">
        <f t="shared" si="11"/>
        <v>0</v>
      </c>
      <c r="C756" s="121">
        <f>SUM(C757:C758)</f>
        <v>0</v>
      </c>
      <c r="D756" s="121">
        <f>SUM(D757:D758)</f>
        <v>0</v>
      </c>
    </row>
    <row r="757" spans="1:4" s="118" customFormat="1" ht="13.5">
      <c r="A757" s="134" t="s">
        <v>590</v>
      </c>
      <c r="B757" s="124">
        <f t="shared" si="11"/>
        <v>0</v>
      </c>
      <c r="C757" s="121"/>
      <c r="D757" s="121"/>
    </row>
    <row r="758" spans="1:4" s="118" customFormat="1" ht="13.5">
      <c r="A758" s="134" t="s">
        <v>591</v>
      </c>
      <c r="B758" s="124">
        <f t="shared" si="11"/>
        <v>0</v>
      </c>
      <c r="C758" s="121"/>
      <c r="D758" s="121"/>
    </row>
    <row r="759" spans="1:4" s="118" customFormat="1" ht="13.5">
      <c r="A759" s="134" t="s">
        <v>592</v>
      </c>
      <c r="B759" s="124">
        <f t="shared" si="11"/>
        <v>0</v>
      </c>
      <c r="C759" s="121"/>
      <c r="D759" s="121"/>
    </row>
    <row r="760" spans="1:4" s="118" customFormat="1" ht="13.5">
      <c r="A760" s="134" t="s">
        <v>593</v>
      </c>
      <c r="B760" s="124">
        <f t="shared" si="11"/>
        <v>33</v>
      </c>
      <c r="C760" s="121">
        <v>33</v>
      </c>
      <c r="D760" s="121"/>
    </row>
    <row r="761" spans="1:4" s="118" customFormat="1" ht="13.5">
      <c r="A761" s="134" t="s">
        <v>594</v>
      </c>
      <c r="B761" s="124">
        <f t="shared" si="11"/>
        <v>0</v>
      </c>
      <c r="C761" s="121">
        <f>SUM(C762:C766)</f>
        <v>0</v>
      </c>
      <c r="D761" s="121">
        <f>SUM(D762:D766)</f>
        <v>0</v>
      </c>
    </row>
    <row r="762" spans="1:4" s="118" customFormat="1" ht="13.5">
      <c r="A762" s="134" t="s">
        <v>595</v>
      </c>
      <c r="B762" s="124">
        <f t="shared" si="11"/>
        <v>0</v>
      </c>
      <c r="C762" s="121"/>
      <c r="D762" s="121"/>
    </row>
    <row r="763" spans="1:4" s="118" customFormat="1" ht="13.5">
      <c r="A763" s="134" t="s">
        <v>596</v>
      </c>
      <c r="B763" s="124">
        <f t="shared" si="11"/>
        <v>0</v>
      </c>
      <c r="C763" s="121"/>
      <c r="D763" s="121"/>
    </row>
    <row r="764" spans="1:4" s="118" customFormat="1" ht="13.5">
      <c r="A764" s="134" t="s">
        <v>597</v>
      </c>
      <c r="B764" s="124">
        <f t="shared" si="11"/>
        <v>0</v>
      </c>
      <c r="C764" s="121"/>
      <c r="D764" s="121"/>
    </row>
    <row r="765" spans="1:4" s="118" customFormat="1" ht="13.5">
      <c r="A765" s="134" t="s">
        <v>598</v>
      </c>
      <c r="B765" s="124">
        <f t="shared" si="11"/>
        <v>0</v>
      </c>
      <c r="C765" s="121"/>
      <c r="D765" s="121"/>
    </row>
    <row r="766" spans="1:4" s="118" customFormat="1" ht="13.5">
      <c r="A766" s="134" t="s">
        <v>599</v>
      </c>
      <c r="B766" s="124">
        <f t="shared" si="11"/>
        <v>0</v>
      </c>
      <c r="C766" s="121"/>
      <c r="D766" s="121"/>
    </row>
    <row r="767" spans="1:4" s="118" customFormat="1" ht="13.5">
      <c r="A767" s="134" t="s">
        <v>600</v>
      </c>
      <c r="B767" s="124">
        <f t="shared" si="11"/>
        <v>0</v>
      </c>
      <c r="C767" s="121"/>
      <c r="D767" s="121"/>
    </row>
    <row r="768" spans="1:4" s="118" customFormat="1" ht="13.5">
      <c r="A768" s="134" t="s">
        <v>601</v>
      </c>
      <c r="B768" s="124">
        <f t="shared" si="11"/>
        <v>0</v>
      </c>
      <c r="C768" s="121"/>
      <c r="D768" s="121"/>
    </row>
    <row r="769" spans="1:4" s="118" customFormat="1" ht="13.5">
      <c r="A769" s="134" t="s">
        <v>602</v>
      </c>
      <c r="B769" s="124">
        <f t="shared" si="11"/>
        <v>0</v>
      </c>
      <c r="C769" s="121">
        <f>SUM(C770:C783)</f>
        <v>0</v>
      </c>
      <c r="D769" s="121">
        <f>SUM(D770:D783)</f>
        <v>0</v>
      </c>
    </row>
    <row r="770" spans="1:4" s="118" customFormat="1" ht="13.5">
      <c r="A770" s="134" t="s">
        <v>69</v>
      </c>
      <c r="B770" s="124">
        <f t="shared" si="11"/>
        <v>0</v>
      </c>
      <c r="C770" s="121"/>
      <c r="D770" s="121"/>
    </row>
    <row r="771" spans="1:4" s="118" customFormat="1" ht="13.5">
      <c r="A771" s="134" t="s">
        <v>70</v>
      </c>
      <c r="B771" s="124">
        <f t="shared" si="11"/>
        <v>0</v>
      </c>
      <c r="C771" s="121"/>
      <c r="D771" s="121"/>
    </row>
    <row r="772" spans="1:4" s="118" customFormat="1" ht="13.5">
      <c r="A772" s="134" t="s">
        <v>71</v>
      </c>
      <c r="B772" s="124">
        <f t="shared" si="11"/>
        <v>0</v>
      </c>
      <c r="C772" s="121"/>
      <c r="D772" s="121"/>
    </row>
    <row r="773" spans="1:4" s="118" customFormat="1" ht="13.5">
      <c r="A773" s="134" t="s">
        <v>603</v>
      </c>
      <c r="B773" s="124">
        <f t="shared" si="11"/>
        <v>0</v>
      </c>
      <c r="C773" s="121"/>
      <c r="D773" s="121"/>
    </row>
    <row r="774" spans="1:4" s="118" customFormat="1" ht="13.5">
      <c r="A774" s="134" t="s">
        <v>604</v>
      </c>
      <c r="B774" s="124">
        <f t="shared" ref="B774:B837" si="12">C774+D774</f>
        <v>0</v>
      </c>
      <c r="C774" s="121"/>
      <c r="D774" s="121"/>
    </row>
    <row r="775" spans="1:4" s="118" customFormat="1" ht="13.5">
      <c r="A775" s="134" t="s">
        <v>605</v>
      </c>
      <c r="B775" s="124">
        <f t="shared" si="12"/>
        <v>0</v>
      </c>
      <c r="C775" s="121"/>
      <c r="D775" s="121"/>
    </row>
    <row r="776" spans="1:4" s="118" customFormat="1" ht="13.5">
      <c r="A776" s="134" t="s">
        <v>606</v>
      </c>
      <c r="B776" s="124">
        <f t="shared" si="12"/>
        <v>0</v>
      </c>
      <c r="C776" s="121"/>
      <c r="D776" s="121"/>
    </row>
    <row r="777" spans="1:4" s="118" customFormat="1" ht="13.5">
      <c r="A777" s="134" t="s">
        <v>607</v>
      </c>
      <c r="B777" s="124">
        <f t="shared" si="12"/>
        <v>0</v>
      </c>
      <c r="C777" s="121"/>
      <c r="D777" s="121"/>
    </row>
    <row r="778" spans="1:4" s="118" customFormat="1" ht="13.5">
      <c r="A778" s="134" t="s">
        <v>608</v>
      </c>
      <c r="B778" s="124">
        <f t="shared" si="12"/>
        <v>0</v>
      </c>
      <c r="C778" s="121"/>
      <c r="D778" s="121"/>
    </row>
    <row r="779" spans="1:4" s="118" customFormat="1" ht="13.5">
      <c r="A779" s="134" t="s">
        <v>609</v>
      </c>
      <c r="B779" s="124">
        <f t="shared" si="12"/>
        <v>0</v>
      </c>
      <c r="C779" s="121"/>
      <c r="D779" s="121"/>
    </row>
    <row r="780" spans="1:4" s="118" customFormat="1" ht="13.5">
      <c r="A780" s="134" t="s">
        <v>111</v>
      </c>
      <c r="B780" s="124">
        <f t="shared" si="12"/>
        <v>0</v>
      </c>
      <c r="C780" s="121"/>
      <c r="D780" s="121"/>
    </row>
    <row r="781" spans="1:4" s="118" customFormat="1" ht="13.5">
      <c r="A781" s="134" t="s">
        <v>610</v>
      </c>
      <c r="B781" s="124">
        <f t="shared" si="12"/>
        <v>0</v>
      </c>
      <c r="C781" s="121"/>
      <c r="D781" s="121"/>
    </row>
    <row r="782" spans="1:4" s="118" customFormat="1" ht="13.5">
      <c r="A782" s="134" t="s">
        <v>78</v>
      </c>
      <c r="B782" s="124">
        <f t="shared" si="12"/>
        <v>0</v>
      </c>
      <c r="C782" s="121"/>
      <c r="D782" s="121"/>
    </row>
    <row r="783" spans="1:4" s="118" customFormat="1" ht="13.5">
      <c r="A783" s="134" t="s">
        <v>611</v>
      </c>
      <c r="B783" s="124">
        <f t="shared" si="12"/>
        <v>0</v>
      </c>
      <c r="C783" s="121"/>
      <c r="D783" s="121"/>
    </row>
    <row r="784" spans="1:4" s="118" customFormat="1" ht="13.5">
      <c r="A784" s="134" t="s">
        <v>612</v>
      </c>
      <c r="B784" s="124">
        <f t="shared" si="12"/>
        <v>776</v>
      </c>
      <c r="C784" s="121">
        <f>776</f>
        <v>776</v>
      </c>
      <c r="D784" s="121"/>
    </row>
    <row r="785" spans="1:4" s="118" customFormat="1" ht="13.5">
      <c r="A785" s="134" t="s">
        <v>613</v>
      </c>
      <c r="B785" s="124">
        <f t="shared" si="12"/>
        <v>5575</v>
      </c>
      <c r="C785" s="121">
        <f>SUM(C786,C797,C798,C801,C802,C803)</f>
        <v>5575</v>
      </c>
      <c r="D785" s="121">
        <f>SUM(D786,D797,D798,D801,D802,D803)</f>
        <v>0</v>
      </c>
    </row>
    <row r="786" spans="1:4" s="118" customFormat="1" ht="13.5">
      <c r="A786" s="134" t="s">
        <v>869</v>
      </c>
      <c r="B786" s="124">
        <f t="shared" si="12"/>
        <v>2318</v>
      </c>
      <c r="C786" s="121">
        <f>SUM(C787:C796)</f>
        <v>2318</v>
      </c>
      <c r="D786" s="121">
        <f>SUM(D787:D796)</f>
        <v>0</v>
      </c>
    </row>
    <row r="787" spans="1:4" s="118" customFormat="1" ht="13.5">
      <c r="A787" s="134" t="s">
        <v>69</v>
      </c>
      <c r="B787" s="124">
        <f t="shared" si="12"/>
        <v>696</v>
      </c>
      <c r="C787" s="121">
        <f>239+325+132</f>
        <v>696</v>
      </c>
      <c r="D787" s="121"/>
    </row>
    <row r="788" spans="1:4" s="118" customFormat="1" ht="13.5">
      <c r="A788" s="134" t="s">
        <v>70</v>
      </c>
      <c r="B788" s="124">
        <f t="shared" si="12"/>
        <v>0</v>
      </c>
      <c r="C788" s="121"/>
      <c r="D788" s="121"/>
    </row>
    <row r="789" spans="1:4" s="118" customFormat="1" ht="13.5">
      <c r="A789" s="134" t="s">
        <v>71</v>
      </c>
      <c r="B789" s="124">
        <f t="shared" si="12"/>
        <v>0</v>
      </c>
      <c r="C789" s="121">
        <v>0</v>
      </c>
      <c r="D789" s="121"/>
    </row>
    <row r="790" spans="1:4" s="118" customFormat="1" ht="13.5">
      <c r="A790" s="134" t="s">
        <v>870</v>
      </c>
      <c r="B790" s="124">
        <f t="shared" si="12"/>
        <v>890</v>
      </c>
      <c r="C790" s="121">
        <v>890</v>
      </c>
      <c r="D790" s="121"/>
    </row>
    <row r="791" spans="1:4" s="118" customFormat="1" ht="13.5">
      <c r="A791" s="134" t="s">
        <v>871</v>
      </c>
      <c r="B791" s="124">
        <f t="shared" si="12"/>
        <v>0</v>
      </c>
      <c r="C791" s="121">
        <v>0</v>
      </c>
      <c r="D791" s="121"/>
    </row>
    <row r="792" spans="1:4" s="118" customFormat="1" ht="13.5">
      <c r="A792" s="134" t="s">
        <v>872</v>
      </c>
      <c r="B792" s="124">
        <f t="shared" si="12"/>
        <v>0</v>
      </c>
      <c r="C792" s="121">
        <v>0</v>
      </c>
      <c r="D792" s="121"/>
    </row>
    <row r="793" spans="1:4" s="118" customFormat="1" ht="13.5">
      <c r="A793" s="134" t="s">
        <v>873</v>
      </c>
      <c r="B793" s="124">
        <f t="shared" si="12"/>
        <v>0</v>
      </c>
      <c r="C793" s="121">
        <v>0</v>
      </c>
      <c r="D793" s="121"/>
    </row>
    <row r="794" spans="1:4" s="118" customFormat="1" ht="13.5">
      <c r="A794" s="134" t="s">
        <v>874</v>
      </c>
      <c r="B794" s="124">
        <f t="shared" si="12"/>
        <v>288</v>
      </c>
      <c r="C794" s="121">
        <v>288</v>
      </c>
      <c r="D794" s="121"/>
    </row>
    <row r="795" spans="1:4" s="118" customFormat="1" ht="13.5">
      <c r="A795" s="134" t="s">
        <v>875</v>
      </c>
      <c r="B795" s="124">
        <f t="shared" si="12"/>
        <v>0</v>
      </c>
      <c r="C795" s="121">
        <v>0</v>
      </c>
      <c r="D795" s="121"/>
    </row>
    <row r="796" spans="1:4" s="118" customFormat="1" ht="13.5">
      <c r="A796" s="134" t="s">
        <v>876</v>
      </c>
      <c r="B796" s="124">
        <f t="shared" si="12"/>
        <v>444</v>
      </c>
      <c r="C796" s="121">
        <v>444</v>
      </c>
      <c r="D796" s="121"/>
    </row>
    <row r="797" spans="1:4" s="118" customFormat="1" ht="13.5">
      <c r="A797" s="134" t="s">
        <v>877</v>
      </c>
      <c r="B797" s="124">
        <f t="shared" si="12"/>
        <v>282</v>
      </c>
      <c r="C797" s="121">
        <v>282</v>
      </c>
      <c r="D797" s="121"/>
    </row>
    <row r="798" spans="1:4" s="118" customFormat="1" ht="13.5">
      <c r="A798" s="134" t="s">
        <v>878</v>
      </c>
      <c r="B798" s="124">
        <f t="shared" si="12"/>
        <v>475</v>
      </c>
      <c r="C798" s="121">
        <f>SUM(C799:C800)</f>
        <v>475</v>
      </c>
      <c r="D798" s="121">
        <f>SUM(D799:D800)</f>
        <v>0</v>
      </c>
    </row>
    <row r="799" spans="1:4" s="118" customFormat="1" ht="13.5">
      <c r="A799" s="134" t="s">
        <v>879</v>
      </c>
      <c r="B799" s="124">
        <f t="shared" si="12"/>
        <v>0</v>
      </c>
      <c r="C799" s="121"/>
      <c r="D799" s="121"/>
    </row>
    <row r="800" spans="1:4" s="118" customFormat="1" ht="13.5">
      <c r="A800" s="134" t="s">
        <v>880</v>
      </c>
      <c r="B800" s="124">
        <f t="shared" si="12"/>
        <v>475</v>
      </c>
      <c r="C800" s="121">
        <f>50+225+200</f>
        <v>475</v>
      </c>
      <c r="D800" s="121"/>
    </row>
    <row r="801" spans="1:4" s="118" customFormat="1" ht="13.5">
      <c r="A801" s="134" t="s">
        <v>881</v>
      </c>
      <c r="B801" s="124">
        <f t="shared" si="12"/>
        <v>2100</v>
      </c>
      <c r="C801" s="121">
        <v>2100</v>
      </c>
      <c r="D801" s="121"/>
    </row>
    <row r="802" spans="1:4" s="118" customFormat="1" ht="13.5">
      <c r="A802" s="134" t="s">
        <v>882</v>
      </c>
      <c r="B802" s="124">
        <f t="shared" si="12"/>
        <v>0</v>
      </c>
      <c r="C802" s="121"/>
      <c r="D802" s="121"/>
    </row>
    <row r="803" spans="1:4" s="118" customFormat="1" ht="13.5">
      <c r="A803" s="134" t="s">
        <v>883</v>
      </c>
      <c r="B803" s="124">
        <f t="shared" si="12"/>
        <v>400</v>
      </c>
      <c r="C803" s="121">
        <f>229+171</f>
        <v>400</v>
      </c>
      <c r="D803" s="121"/>
    </row>
    <row r="804" spans="1:4" s="118" customFormat="1" ht="13.5">
      <c r="A804" s="134" t="s">
        <v>614</v>
      </c>
      <c r="B804" s="124">
        <f t="shared" si="12"/>
        <v>16085.6</v>
      </c>
      <c r="C804" s="121">
        <f>SUM(C805,C831,C856,C884,C895,C902,C909,C912)</f>
        <v>13147.6</v>
      </c>
      <c r="D804" s="121">
        <f>SUM(D805,D831,D856,D884,D895,D902,D909,D912)</f>
        <v>2938</v>
      </c>
    </row>
    <row r="805" spans="1:4" s="118" customFormat="1" ht="13.5">
      <c r="A805" s="134" t="s">
        <v>884</v>
      </c>
      <c r="B805" s="124">
        <f t="shared" si="12"/>
        <v>3472</v>
      </c>
      <c r="C805" s="121">
        <f>SUM(C806:C830)</f>
        <v>3472</v>
      </c>
      <c r="D805" s="121">
        <f>SUM(D806:D830)</f>
        <v>0</v>
      </c>
    </row>
    <row r="806" spans="1:4" s="118" customFormat="1" ht="13.5">
      <c r="A806" s="134" t="s">
        <v>69</v>
      </c>
      <c r="B806" s="124">
        <f t="shared" si="12"/>
        <v>993</v>
      </c>
      <c r="C806" s="121">
        <f>931+62</f>
        <v>993</v>
      </c>
      <c r="D806" s="121"/>
    </row>
    <row r="807" spans="1:4" s="118" customFormat="1" ht="13.5">
      <c r="A807" s="134" t="s">
        <v>70</v>
      </c>
      <c r="B807" s="124">
        <f t="shared" si="12"/>
        <v>0</v>
      </c>
      <c r="C807" s="121"/>
      <c r="D807" s="121"/>
    </row>
    <row r="808" spans="1:4" s="118" customFormat="1" ht="13.5">
      <c r="A808" s="134" t="s">
        <v>71</v>
      </c>
      <c r="B808" s="124">
        <f t="shared" si="12"/>
        <v>0</v>
      </c>
      <c r="C808" s="121">
        <v>0</v>
      </c>
      <c r="D808" s="121"/>
    </row>
    <row r="809" spans="1:4" s="118" customFormat="1" ht="13.5">
      <c r="A809" s="134" t="s">
        <v>78</v>
      </c>
      <c r="B809" s="124">
        <f t="shared" si="12"/>
        <v>1972</v>
      </c>
      <c r="C809" s="121">
        <f>1822+150</f>
        <v>1972</v>
      </c>
      <c r="D809" s="121"/>
    </row>
    <row r="810" spans="1:4" s="118" customFormat="1" ht="13.5">
      <c r="A810" s="134" t="s">
        <v>885</v>
      </c>
      <c r="B810" s="124">
        <f t="shared" si="12"/>
        <v>0</v>
      </c>
      <c r="C810" s="121">
        <v>0</v>
      </c>
      <c r="D810" s="121"/>
    </row>
    <row r="811" spans="1:4" s="118" customFormat="1" ht="13.5">
      <c r="A811" s="134" t="s">
        <v>886</v>
      </c>
      <c r="B811" s="124">
        <f t="shared" si="12"/>
        <v>0</v>
      </c>
      <c r="C811" s="121">
        <v>0</v>
      </c>
      <c r="D811" s="121"/>
    </row>
    <row r="812" spans="1:4" s="118" customFormat="1" ht="13.5">
      <c r="A812" s="134" t="s">
        <v>887</v>
      </c>
      <c r="B812" s="124">
        <f t="shared" si="12"/>
        <v>0</v>
      </c>
      <c r="C812" s="121">
        <v>0</v>
      </c>
      <c r="D812" s="121"/>
    </row>
    <row r="813" spans="1:4" s="118" customFormat="1" ht="13.5">
      <c r="A813" s="134" t="s">
        <v>888</v>
      </c>
      <c r="B813" s="124">
        <f t="shared" si="12"/>
        <v>0</v>
      </c>
      <c r="C813" s="121">
        <v>0</v>
      </c>
      <c r="D813" s="121"/>
    </row>
    <row r="814" spans="1:4" s="118" customFormat="1" ht="13.5">
      <c r="A814" s="134" t="s">
        <v>889</v>
      </c>
      <c r="B814" s="124">
        <f t="shared" si="12"/>
        <v>17</v>
      </c>
      <c r="C814" s="121">
        <v>17</v>
      </c>
      <c r="D814" s="121"/>
    </row>
    <row r="815" spans="1:4" s="118" customFormat="1" ht="13.5">
      <c r="A815" s="134" t="s">
        <v>890</v>
      </c>
      <c r="B815" s="124">
        <f t="shared" si="12"/>
        <v>0</v>
      </c>
      <c r="C815" s="121">
        <v>0</v>
      </c>
      <c r="D815" s="121"/>
    </row>
    <row r="816" spans="1:4" s="118" customFormat="1" ht="13.5">
      <c r="A816" s="134" t="s">
        <v>891</v>
      </c>
      <c r="B816" s="124">
        <f t="shared" si="12"/>
        <v>10</v>
      </c>
      <c r="C816" s="121">
        <v>10</v>
      </c>
      <c r="D816" s="121"/>
    </row>
    <row r="817" spans="1:4" s="118" customFormat="1" ht="13.5">
      <c r="A817" s="134" t="s">
        <v>892</v>
      </c>
      <c r="B817" s="124">
        <f t="shared" si="12"/>
        <v>0</v>
      </c>
      <c r="C817" s="121">
        <v>0</v>
      </c>
      <c r="D817" s="121"/>
    </row>
    <row r="818" spans="1:4" s="118" customFormat="1" ht="13.5">
      <c r="A818" s="134" t="s">
        <v>893</v>
      </c>
      <c r="B818" s="124">
        <f t="shared" si="12"/>
        <v>0</v>
      </c>
      <c r="C818" s="121">
        <v>0</v>
      </c>
      <c r="D818" s="121"/>
    </row>
    <row r="819" spans="1:4" s="118" customFormat="1" ht="13.5">
      <c r="A819" s="134" t="s">
        <v>894</v>
      </c>
      <c r="B819" s="124">
        <f t="shared" si="12"/>
        <v>0</v>
      </c>
      <c r="C819" s="121">
        <v>0</v>
      </c>
      <c r="D819" s="121"/>
    </row>
    <row r="820" spans="1:4" s="118" customFormat="1" ht="13.5">
      <c r="A820" s="134" t="s">
        <v>895</v>
      </c>
      <c r="B820" s="124">
        <f t="shared" si="12"/>
        <v>0</v>
      </c>
      <c r="C820" s="121">
        <v>0</v>
      </c>
      <c r="D820" s="121"/>
    </row>
    <row r="821" spans="1:4" s="118" customFormat="1" ht="13.5">
      <c r="A821" s="134" t="s">
        <v>896</v>
      </c>
      <c r="B821" s="124">
        <f t="shared" si="12"/>
        <v>0</v>
      </c>
      <c r="C821" s="121">
        <v>0</v>
      </c>
      <c r="D821" s="121"/>
    </row>
    <row r="822" spans="1:4" s="118" customFormat="1" ht="13.5">
      <c r="A822" s="134" t="s">
        <v>897</v>
      </c>
      <c r="B822" s="124">
        <f t="shared" si="12"/>
        <v>0</v>
      </c>
      <c r="C822" s="121">
        <v>0</v>
      </c>
      <c r="D822" s="121"/>
    </row>
    <row r="823" spans="1:4" s="118" customFormat="1" ht="13.5">
      <c r="A823" s="134" t="s">
        <v>898</v>
      </c>
      <c r="B823" s="124">
        <f t="shared" si="12"/>
        <v>0</v>
      </c>
      <c r="C823" s="121">
        <v>0</v>
      </c>
      <c r="D823" s="121"/>
    </row>
    <row r="824" spans="1:4" s="118" customFormat="1" ht="13.5">
      <c r="A824" s="134" t="s">
        <v>899</v>
      </c>
      <c r="B824" s="124">
        <f t="shared" si="12"/>
        <v>0</v>
      </c>
      <c r="C824" s="121">
        <v>0</v>
      </c>
      <c r="D824" s="121"/>
    </row>
    <row r="825" spans="1:4" s="118" customFormat="1" ht="13.5">
      <c r="A825" s="134" t="s">
        <v>900</v>
      </c>
      <c r="B825" s="124">
        <f t="shared" si="12"/>
        <v>0</v>
      </c>
      <c r="C825" s="121">
        <v>0</v>
      </c>
      <c r="D825" s="121"/>
    </row>
    <row r="826" spans="1:4" s="118" customFormat="1" ht="13.5">
      <c r="A826" s="134" t="s">
        <v>901</v>
      </c>
      <c r="B826" s="124">
        <f t="shared" si="12"/>
        <v>0</v>
      </c>
      <c r="C826" s="121">
        <v>0</v>
      </c>
      <c r="D826" s="121"/>
    </row>
    <row r="827" spans="1:4" s="118" customFormat="1" ht="13.5">
      <c r="A827" s="134" t="s">
        <v>902</v>
      </c>
      <c r="B827" s="124">
        <f t="shared" si="12"/>
        <v>0</v>
      </c>
      <c r="C827" s="121">
        <v>0</v>
      </c>
      <c r="D827" s="121"/>
    </row>
    <row r="828" spans="1:4" s="118" customFormat="1" ht="13.5">
      <c r="A828" s="134" t="s">
        <v>903</v>
      </c>
      <c r="B828" s="124">
        <f t="shared" si="12"/>
        <v>0</v>
      </c>
      <c r="C828" s="121">
        <v>0</v>
      </c>
      <c r="D828" s="121"/>
    </row>
    <row r="829" spans="1:4" s="118" customFormat="1" ht="13.5">
      <c r="A829" s="134" t="s">
        <v>904</v>
      </c>
      <c r="B829" s="124">
        <f t="shared" si="12"/>
        <v>0</v>
      </c>
      <c r="C829" s="121"/>
      <c r="D829" s="121"/>
    </row>
    <row r="830" spans="1:4" s="118" customFormat="1" ht="13.5">
      <c r="A830" s="134" t="s">
        <v>905</v>
      </c>
      <c r="B830" s="124">
        <f t="shared" si="12"/>
        <v>480</v>
      </c>
      <c r="C830" s="121">
        <f>370+110</f>
        <v>480</v>
      </c>
      <c r="D830" s="121"/>
    </row>
    <row r="831" spans="1:4" s="118" customFormat="1" ht="13.5">
      <c r="A831" s="134" t="s">
        <v>906</v>
      </c>
      <c r="B831" s="124">
        <f t="shared" si="12"/>
        <v>868.6</v>
      </c>
      <c r="C831" s="121">
        <f>SUM(C832:C855)</f>
        <v>868.6</v>
      </c>
      <c r="D831" s="121">
        <f>SUM(D832:D855)</f>
        <v>0</v>
      </c>
    </row>
    <row r="832" spans="1:4" s="118" customFormat="1" ht="13.5">
      <c r="A832" s="134" t="s">
        <v>69</v>
      </c>
      <c r="B832" s="124">
        <f t="shared" si="12"/>
        <v>277</v>
      </c>
      <c r="C832" s="121">
        <v>277</v>
      </c>
      <c r="D832" s="121"/>
    </row>
    <row r="833" spans="1:4" s="118" customFormat="1" ht="13.5">
      <c r="A833" s="134" t="s">
        <v>70</v>
      </c>
      <c r="B833" s="124">
        <f t="shared" si="12"/>
        <v>0</v>
      </c>
      <c r="C833" s="121">
        <v>0</v>
      </c>
      <c r="D833" s="121"/>
    </row>
    <row r="834" spans="1:4" s="118" customFormat="1" ht="13.5">
      <c r="A834" s="134" t="s">
        <v>71</v>
      </c>
      <c r="B834" s="124">
        <f t="shared" si="12"/>
        <v>0</v>
      </c>
      <c r="C834" s="121">
        <v>0</v>
      </c>
      <c r="D834" s="121"/>
    </row>
    <row r="835" spans="1:4" s="118" customFormat="1" ht="13.5">
      <c r="A835" s="134" t="s">
        <v>907</v>
      </c>
      <c r="B835" s="124">
        <f t="shared" si="12"/>
        <v>361</v>
      </c>
      <c r="C835" s="121">
        <f>237+80+44</f>
        <v>361</v>
      </c>
      <c r="D835" s="121"/>
    </row>
    <row r="836" spans="1:4" s="118" customFormat="1" ht="13.5">
      <c r="A836" s="134" t="s">
        <v>908</v>
      </c>
      <c r="B836" s="124">
        <f t="shared" si="12"/>
        <v>0</v>
      </c>
      <c r="C836" s="121">
        <v>0</v>
      </c>
      <c r="D836" s="121"/>
    </row>
    <row r="837" spans="1:4" s="118" customFormat="1" ht="13.5">
      <c r="A837" s="134" t="s">
        <v>909</v>
      </c>
      <c r="B837" s="124">
        <f t="shared" si="12"/>
        <v>0</v>
      </c>
      <c r="C837" s="121">
        <v>0</v>
      </c>
      <c r="D837" s="121"/>
    </row>
    <row r="838" spans="1:4" s="118" customFormat="1" ht="13.5">
      <c r="A838" s="134" t="s">
        <v>910</v>
      </c>
      <c r="B838" s="124">
        <f t="shared" ref="B838:B901" si="13">C838+D838</f>
        <v>0</v>
      </c>
      <c r="C838" s="121">
        <v>0</v>
      </c>
      <c r="D838" s="121"/>
    </row>
    <row r="839" spans="1:4" s="118" customFormat="1" ht="13.5">
      <c r="A839" s="134" t="s">
        <v>911</v>
      </c>
      <c r="B839" s="124">
        <f t="shared" si="13"/>
        <v>0</v>
      </c>
      <c r="C839" s="121">
        <v>0</v>
      </c>
      <c r="D839" s="121"/>
    </row>
    <row r="840" spans="1:4" s="118" customFormat="1" ht="13.5">
      <c r="A840" s="134" t="s">
        <v>912</v>
      </c>
      <c r="B840" s="124">
        <f t="shared" si="13"/>
        <v>0</v>
      </c>
      <c r="C840" s="121">
        <v>0</v>
      </c>
      <c r="D840" s="121"/>
    </row>
    <row r="841" spans="1:4" s="118" customFormat="1" ht="13.5">
      <c r="A841" s="134" t="s">
        <v>913</v>
      </c>
      <c r="B841" s="124">
        <f t="shared" si="13"/>
        <v>0</v>
      </c>
      <c r="C841" s="121">
        <v>0</v>
      </c>
      <c r="D841" s="121"/>
    </row>
    <row r="842" spans="1:4" s="118" customFormat="1" ht="13.5">
      <c r="A842" s="134" t="s">
        <v>914</v>
      </c>
      <c r="B842" s="124">
        <f t="shared" si="13"/>
        <v>0</v>
      </c>
      <c r="C842" s="121">
        <v>0</v>
      </c>
      <c r="D842" s="121"/>
    </row>
    <row r="843" spans="1:4" s="118" customFormat="1" ht="13.5">
      <c r="A843" s="134" t="s">
        <v>915</v>
      </c>
      <c r="B843" s="124">
        <f t="shared" si="13"/>
        <v>89</v>
      </c>
      <c r="C843" s="121">
        <v>89</v>
      </c>
      <c r="D843" s="121"/>
    </row>
    <row r="844" spans="1:4" s="118" customFormat="1" ht="13.5">
      <c r="A844" s="134" t="s">
        <v>916</v>
      </c>
      <c r="B844" s="124">
        <f t="shared" si="13"/>
        <v>0</v>
      </c>
      <c r="C844" s="121">
        <v>0</v>
      </c>
      <c r="D844" s="121"/>
    </row>
    <row r="845" spans="1:4" s="118" customFormat="1" ht="13.5">
      <c r="A845" s="134" t="s">
        <v>917</v>
      </c>
      <c r="B845" s="124">
        <f t="shared" si="13"/>
        <v>0</v>
      </c>
      <c r="C845" s="121">
        <v>0</v>
      </c>
      <c r="D845" s="121"/>
    </row>
    <row r="846" spans="1:4" s="118" customFormat="1" ht="13.5">
      <c r="A846" s="134" t="s">
        <v>918</v>
      </c>
      <c r="B846" s="124">
        <f t="shared" si="13"/>
        <v>0</v>
      </c>
      <c r="C846" s="121">
        <v>0</v>
      </c>
      <c r="D846" s="121"/>
    </row>
    <row r="847" spans="1:4" s="118" customFormat="1" ht="13.5">
      <c r="A847" s="134" t="s">
        <v>919</v>
      </c>
      <c r="B847" s="124">
        <f t="shared" si="13"/>
        <v>0</v>
      </c>
      <c r="C847" s="121">
        <v>0</v>
      </c>
      <c r="D847" s="121"/>
    </row>
    <row r="848" spans="1:4" s="118" customFormat="1" ht="13.5">
      <c r="A848" s="134" t="s">
        <v>920</v>
      </c>
      <c r="B848" s="124">
        <f t="shared" si="13"/>
        <v>0</v>
      </c>
      <c r="C848" s="121">
        <v>0</v>
      </c>
      <c r="D848" s="121"/>
    </row>
    <row r="849" spans="1:4" s="118" customFormat="1" ht="13.5">
      <c r="A849" s="134" t="s">
        <v>921</v>
      </c>
      <c r="B849" s="124">
        <f t="shared" si="13"/>
        <v>0</v>
      </c>
      <c r="C849" s="121">
        <v>0</v>
      </c>
      <c r="D849" s="121"/>
    </row>
    <row r="850" spans="1:4" s="118" customFormat="1" ht="13.5">
      <c r="A850" s="134" t="s">
        <v>922</v>
      </c>
      <c r="B850" s="124">
        <f t="shared" si="13"/>
        <v>0</v>
      </c>
      <c r="C850" s="121">
        <v>0</v>
      </c>
      <c r="D850" s="121"/>
    </row>
    <row r="851" spans="1:4" s="118" customFormat="1" ht="13.5">
      <c r="A851" s="134" t="s">
        <v>923</v>
      </c>
      <c r="B851" s="124">
        <f t="shared" si="13"/>
        <v>0</v>
      </c>
      <c r="C851" s="121">
        <v>0</v>
      </c>
      <c r="D851" s="121"/>
    </row>
    <row r="852" spans="1:4" s="118" customFormat="1" ht="13.5">
      <c r="A852" s="134" t="s">
        <v>924</v>
      </c>
      <c r="B852" s="124">
        <f t="shared" si="13"/>
        <v>0</v>
      </c>
      <c r="C852" s="121">
        <v>0</v>
      </c>
      <c r="D852" s="121"/>
    </row>
    <row r="853" spans="1:4" s="118" customFormat="1" ht="13.5">
      <c r="A853" s="134" t="s">
        <v>925</v>
      </c>
      <c r="B853" s="124">
        <f t="shared" si="13"/>
        <v>0</v>
      </c>
      <c r="C853" s="121">
        <v>0</v>
      </c>
      <c r="D853" s="121"/>
    </row>
    <row r="854" spans="1:4" s="118" customFormat="1" ht="13.5">
      <c r="A854" s="134" t="s">
        <v>891</v>
      </c>
      <c r="B854" s="124">
        <f t="shared" si="13"/>
        <v>0</v>
      </c>
      <c r="C854" s="121">
        <v>0</v>
      </c>
      <c r="D854" s="121"/>
    </row>
    <row r="855" spans="1:4" s="118" customFormat="1" ht="13.5">
      <c r="A855" s="134" t="s">
        <v>926</v>
      </c>
      <c r="B855" s="124">
        <f t="shared" si="13"/>
        <v>141.6</v>
      </c>
      <c r="C855" s="121">
        <f>131+10.6</f>
        <v>141.6</v>
      </c>
      <c r="D855" s="121"/>
    </row>
    <row r="856" spans="1:4" s="118" customFormat="1" ht="13.5">
      <c r="A856" s="134" t="s">
        <v>927</v>
      </c>
      <c r="B856" s="124">
        <f t="shared" si="13"/>
        <v>2901</v>
      </c>
      <c r="C856" s="121">
        <f>SUM(C857:C883)</f>
        <v>2540</v>
      </c>
      <c r="D856" s="121">
        <f>SUM(D857:D883)</f>
        <v>361</v>
      </c>
    </row>
    <row r="857" spans="1:4" s="118" customFormat="1" ht="13.5">
      <c r="A857" s="134" t="s">
        <v>69</v>
      </c>
      <c r="B857" s="124">
        <f t="shared" si="13"/>
        <v>637</v>
      </c>
      <c r="C857" s="121">
        <v>637</v>
      </c>
      <c r="D857" s="121"/>
    </row>
    <row r="858" spans="1:4" s="118" customFormat="1" ht="13.5">
      <c r="A858" s="134" t="s">
        <v>70</v>
      </c>
      <c r="B858" s="124">
        <f t="shared" si="13"/>
        <v>0</v>
      </c>
      <c r="C858" s="121"/>
      <c r="D858" s="121"/>
    </row>
    <row r="859" spans="1:4" s="118" customFormat="1" ht="13.5">
      <c r="A859" s="134" t="s">
        <v>71</v>
      </c>
      <c r="B859" s="124">
        <f t="shared" si="13"/>
        <v>0</v>
      </c>
      <c r="C859" s="121">
        <v>0</v>
      </c>
      <c r="D859" s="121"/>
    </row>
    <row r="860" spans="1:4" s="118" customFormat="1" ht="13.5">
      <c r="A860" s="134" t="s">
        <v>928</v>
      </c>
      <c r="B860" s="124">
        <f t="shared" si="13"/>
        <v>10</v>
      </c>
      <c r="C860" s="121">
        <v>10</v>
      </c>
      <c r="D860" s="121"/>
    </row>
    <row r="861" spans="1:4" s="118" customFormat="1" ht="13.5">
      <c r="A861" s="134" t="s">
        <v>929</v>
      </c>
      <c r="B861" s="124">
        <f t="shared" si="13"/>
        <v>0</v>
      </c>
      <c r="C861" s="121">
        <v>0</v>
      </c>
      <c r="D861" s="121"/>
    </row>
    <row r="862" spans="1:4" s="118" customFormat="1" ht="13.5">
      <c r="A862" s="134" t="s">
        <v>930</v>
      </c>
      <c r="B862" s="124">
        <f t="shared" si="13"/>
        <v>0</v>
      </c>
      <c r="C862" s="121">
        <v>0</v>
      </c>
      <c r="D862" s="121"/>
    </row>
    <row r="863" spans="1:4" s="118" customFormat="1" ht="13.5">
      <c r="A863" s="134" t="s">
        <v>931</v>
      </c>
      <c r="B863" s="124">
        <f t="shared" si="13"/>
        <v>0</v>
      </c>
      <c r="C863" s="121">
        <v>0</v>
      </c>
      <c r="D863" s="121"/>
    </row>
    <row r="864" spans="1:4" s="118" customFormat="1" ht="13.5">
      <c r="A864" s="134" t="s">
        <v>932</v>
      </c>
      <c r="B864" s="124">
        <f t="shared" si="13"/>
        <v>0</v>
      </c>
      <c r="C864" s="121">
        <v>0</v>
      </c>
      <c r="D864" s="121"/>
    </row>
    <row r="865" spans="1:4" s="118" customFormat="1" ht="13.5">
      <c r="A865" s="134" t="s">
        <v>933</v>
      </c>
      <c r="B865" s="124">
        <f t="shared" si="13"/>
        <v>45</v>
      </c>
      <c r="C865" s="121">
        <v>45</v>
      </c>
      <c r="D865" s="121"/>
    </row>
    <row r="866" spans="1:4" s="118" customFormat="1" ht="13.5">
      <c r="A866" s="134" t="s">
        <v>934</v>
      </c>
      <c r="B866" s="124">
        <f t="shared" si="13"/>
        <v>0</v>
      </c>
      <c r="C866" s="121">
        <v>0</v>
      </c>
      <c r="D866" s="121"/>
    </row>
    <row r="867" spans="1:4" s="118" customFormat="1" ht="13.5">
      <c r="A867" s="134" t="s">
        <v>935</v>
      </c>
      <c r="B867" s="124">
        <f t="shared" si="13"/>
        <v>200</v>
      </c>
      <c r="C867" s="121">
        <v>200</v>
      </c>
      <c r="D867" s="121"/>
    </row>
    <row r="868" spans="1:4" s="118" customFormat="1" ht="13.5">
      <c r="A868" s="134" t="s">
        <v>936</v>
      </c>
      <c r="B868" s="124">
        <f t="shared" si="13"/>
        <v>0</v>
      </c>
      <c r="C868" s="121">
        <v>0</v>
      </c>
      <c r="D868" s="121"/>
    </row>
    <row r="869" spans="1:4" s="118" customFormat="1" ht="13.5">
      <c r="A869" s="134" t="s">
        <v>937</v>
      </c>
      <c r="B869" s="124">
        <f t="shared" si="13"/>
        <v>0</v>
      </c>
      <c r="C869" s="121">
        <v>0</v>
      </c>
      <c r="D869" s="121"/>
    </row>
    <row r="870" spans="1:4" s="118" customFormat="1" ht="13.5">
      <c r="A870" s="134" t="s">
        <v>938</v>
      </c>
      <c r="B870" s="124">
        <f t="shared" si="13"/>
        <v>25</v>
      </c>
      <c r="C870" s="121">
        <v>25</v>
      </c>
      <c r="D870" s="121"/>
    </row>
    <row r="871" spans="1:4" s="118" customFormat="1" ht="13.5">
      <c r="A871" s="134" t="s">
        <v>939</v>
      </c>
      <c r="B871" s="124">
        <f t="shared" si="13"/>
        <v>25</v>
      </c>
      <c r="C871" s="121">
        <v>25</v>
      </c>
      <c r="D871" s="121"/>
    </row>
    <row r="872" spans="1:4" s="118" customFormat="1" ht="13.5">
      <c r="A872" s="134" t="s">
        <v>940</v>
      </c>
      <c r="B872" s="124">
        <f t="shared" si="13"/>
        <v>0</v>
      </c>
      <c r="C872" s="121">
        <v>0</v>
      </c>
      <c r="D872" s="121"/>
    </row>
    <row r="873" spans="1:4" s="118" customFormat="1" ht="13.5">
      <c r="A873" s="134" t="s">
        <v>941</v>
      </c>
      <c r="B873" s="124">
        <f t="shared" si="13"/>
        <v>0</v>
      </c>
      <c r="C873" s="121">
        <v>0</v>
      </c>
      <c r="D873" s="121"/>
    </row>
    <row r="874" spans="1:4" s="118" customFormat="1" ht="13.5">
      <c r="A874" s="134" t="s">
        <v>942</v>
      </c>
      <c r="B874" s="124">
        <f t="shared" si="13"/>
        <v>0</v>
      </c>
      <c r="C874" s="121">
        <v>0</v>
      </c>
      <c r="D874" s="121"/>
    </row>
    <row r="875" spans="1:4" s="118" customFormat="1" ht="13.5">
      <c r="A875" s="134" t="s">
        <v>943</v>
      </c>
      <c r="B875" s="124">
        <f t="shared" si="13"/>
        <v>0</v>
      </c>
      <c r="C875" s="121">
        <v>0</v>
      </c>
      <c r="D875" s="121"/>
    </row>
    <row r="876" spans="1:4" s="118" customFormat="1" ht="13.5">
      <c r="A876" s="134" t="s">
        <v>944</v>
      </c>
      <c r="B876" s="124">
        <f t="shared" si="13"/>
        <v>0</v>
      </c>
      <c r="C876" s="121">
        <v>0</v>
      </c>
      <c r="D876" s="121"/>
    </row>
    <row r="877" spans="1:4" s="118" customFormat="1" ht="13.5">
      <c r="A877" s="134" t="s">
        <v>945</v>
      </c>
      <c r="B877" s="124">
        <f t="shared" si="13"/>
        <v>0</v>
      </c>
      <c r="C877" s="121">
        <v>0</v>
      </c>
      <c r="D877" s="121"/>
    </row>
    <row r="878" spans="1:4" s="118" customFormat="1" ht="13.5">
      <c r="A878" s="134" t="s">
        <v>919</v>
      </c>
      <c r="B878" s="124">
        <f t="shared" si="13"/>
        <v>0</v>
      </c>
      <c r="C878" s="121">
        <v>0</v>
      </c>
      <c r="D878" s="121"/>
    </row>
    <row r="879" spans="1:4" s="118" customFormat="1" ht="13.5">
      <c r="A879" s="134" t="s">
        <v>946</v>
      </c>
      <c r="B879" s="124">
        <f t="shared" si="13"/>
        <v>0</v>
      </c>
      <c r="C879" s="121">
        <v>0</v>
      </c>
      <c r="D879" s="121"/>
    </row>
    <row r="880" spans="1:4" s="118" customFormat="1" ht="13.5">
      <c r="A880" s="134" t="s">
        <v>947</v>
      </c>
      <c r="B880" s="124">
        <f t="shared" si="13"/>
        <v>0</v>
      </c>
      <c r="C880" s="121">
        <v>0</v>
      </c>
      <c r="D880" s="121"/>
    </row>
    <row r="881" spans="1:4" s="118" customFormat="1" ht="13.5">
      <c r="A881" s="134" t="s">
        <v>948</v>
      </c>
      <c r="B881" s="124">
        <f t="shared" si="13"/>
        <v>0</v>
      </c>
      <c r="C881" s="121"/>
      <c r="D881" s="121"/>
    </row>
    <row r="882" spans="1:4" s="118" customFormat="1" ht="13.5">
      <c r="A882" s="134" t="s">
        <v>949</v>
      </c>
      <c r="B882" s="124">
        <f t="shared" si="13"/>
        <v>0</v>
      </c>
      <c r="C882" s="121"/>
      <c r="D882" s="121"/>
    </row>
    <row r="883" spans="1:4" s="118" customFormat="1" ht="13.5">
      <c r="A883" s="134" t="s">
        <v>950</v>
      </c>
      <c r="B883" s="124">
        <f t="shared" si="13"/>
        <v>1959</v>
      </c>
      <c r="C883" s="121">
        <f>1380+50+40+128</f>
        <v>1598</v>
      </c>
      <c r="D883" s="121">
        <v>361</v>
      </c>
    </row>
    <row r="884" spans="1:4" s="118" customFormat="1" ht="13.5">
      <c r="A884" s="134" t="s">
        <v>951</v>
      </c>
      <c r="B884" s="124">
        <f t="shared" si="13"/>
        <v>4389</v>
      </c>
      <c r="C884" s="121">
        <f>SUM(C885:C894)</f>
        <v>2404</v>
      </c>
      <c r="D884" s="121">
        <f>SUM(D885:D894)</f>
        <v>1985</v>
      </c>
    </row>
    <row r="885" spans="1:4" s="118" customFormat="1" ht="13.5">
      <c r="A885" s="134" t="s">
        <v>69</v>
      </c>
      <c r="B885" s="124">
        <f t="shared" si="13"/>
        <v>216</v>
      </c>
      <c r="C885" s="121">
        <v>216</v>
      </c>
      <c r="D885" s="121"/>
    </row>
    <row r="886" spans="1:4" s="118" customFormat="1" ht="13.5">
      <c r="A886" s="134" t="s">
        <v>70</v>
      </c>
      <c r="B886" s="124">
        <f t="shared" si="13"/>
        <v>0</v>
      </c>
      <c r="C886" s="121"/>
      <c r="D886" s="121"/>
    </row>
    <row r="887" spans="1:4" s="118" customFormat="1" ht="13.5">
      <c r="A887" s="134" t="s">
        <v>71</v>
      </c>
      <c r="B887" s="124">
        <f t="shared" si="13"/>
        <v>0</v>
      </c>
      <c r="C887" s="121">
        <v>0</v>
      </c>
      <c r="D887" s="121"/>
    </row>
    <row r="888" spans="1:4" s="118" customFormat="1" ht="13.5">
      <c r="A888" s="134" t="s">
        <v>952</v>
      </c>
      <c r="B888" s="124">
        <f t="shared" si="13"/>
        <v>685</v>
      </c>
      <c r="C888" s="121">
        <v>685</v>
      </c>
      <c r="D888" s="121"/>
    </row>
    <row r="889" spans="1:4" s="118" customFormat="1" ht="13.5">
      <c r="A889" s="134" t="s">
        <v>953</v>
      </c>
      <c r="B889" s="124">
        <f t="shared" si="13"/>
        <v>150</v>
      </c>
      <c r="C889" s="121">
        <v>150</v>
      </c>
      <c r="D889" s="121"/>
    </row>
    <row r="890" spans="1:4" s="118" customFormat="1" ht="13.5">
      <c r="A890" s="134" t="s">
        <v>954</v>
      </c>
      <c r="B890" s="124">
        <f t="shared" si="13"/>
        <v>0</v>
      </c>
      <c r="C890" s="121">
        <v>0</v>
      </c>
      <c r="D890" s="121"/>
    </row>
    <row r="891" spans="1:4" s="118" customFormat="1" ht="13.5">
      <c r="A891" s="134" t="s">
        <v>955</v>
      </c>
      <c r="B891" s="124">
        <f t="shared" si="13"/>
        <v>0</v>
      </c>
      <c r="C891" s="121">
        <v>0</v>
      </c>
      <c r="D891" s="121"/>
    </row>
    <row r="892" spans="1:4" s="118" customFormat="1" ht="13.5">
      <c r="A892" s="134" t="s">
        <v>615</v>
      </c>
      <c r="B892" s="124">
        <f t="shared" si="13"/>
        <v>0</v>
      </c>
      <c r="C892" s="121">
        <v>0</v>
      </c>
      <c r="D892" s="121"/>
    </row>
    <row r="893" spans="1:4" s="118" customFormat="1" ht="13.5">
      <c r="A893" s="134" t="s">
        <v>956</v>
      </c>
      <c r="B893" s="124">
        <f t="shared" si="13"/>
        <v>0</v>
      </c>
      <c r="C893" s="121">
        <v>0</v>
      </c>
      <c r="D893" s="121"/>
    </row>
    <row r="894" spans="1:4" s="118" customFormat="1" ht="13.5">
      <c r="A894" s="134" t="s">
        <v>957</v>
      </c>
      <c r="B894" s="124">
        <f t="shared" si="13"/>
        <v>3338</v>
      </c>
      <c r="C894" s="121">
        <f>665+16+57-73+688</f>
        <v>1353</v>
      </c>
      <c r="D894" s="121">
        <f>1297+688</f>
        <v>1985</v>
      </c>
    </row>
    <row r="895" spans="1:4" s="118" customFormat="1" ht="13.5">
      <c r="A895" s="134" t="s">
        <v>958</v>
      </c>
      <c r="B895" s="124">
        <f t="shared" si="13"/>
        <v>2266</v>
      </c>
      <c r="C895" s="121">
        <f>SUM(C896:C901)</f>
        <v>1674</v>
      </c>
      <c r="D895" s="121">
        <f>SUM(D896:D901)</f>
        <v>592</v>
      </c>
    </row>
    <row r="896" spans="1:4" s="118" customFormat="1" ht="13.5">
      <c r="A896" s="134" t="s">
        <v>959</v>
      </c>
      <c r="B896" s="124">
        <f t="shared" si="13"/>
        <v>150</v>
      </c>
      <c r="C896" s="121">
        <v>150</v>
      </c>
      <c r="D896" s="121"/>
    </row>
    <row r="897" spans="1:4" s="118" customFormat="1" ht="13.5">
      <c r="A897" s="134" t="s">
        <v>960</v>
      </c>
      <c r="B897" s="124">
        <f t="shared" si="13"/>
        <v>0</v>
      </c>
      <c r="C897" s="121">
        <v>0</v>
      </c>
      <c r="D897" s="121"/>
    </row>
    <row r="898" spans="1:4" s="118" customFormat="1" ht="13.5">
      <c r="A898" s="134" t="s">
        <v>961</v>
      </c>
      <c r="B898" s="124">
        <f t="shared" si="13"/>
        <v>787</v>
      </c>
      <c r="C898" s="121">
        <f>644+143</f>
        <v>787</v>
      </c>
      <c r="D898" s="121"/>
    </row>
    <row r="899" spans="1:4" s="118" customFormat="1" ht="13.5">
      <c r="A899" s="134" t="s">
        <v>962</v>
      </c>
      <c r="B899" s="124">
        <f t="shared" si="13"/>
        <v>0</v>
      </c>
      <c r="C899" s="121"/>
      <c r="D899" s="121"/>
    </row>
    <row r="900" spans="1:4" s="118" customFormat="1" ht="13.5">
      <c r="A900" s="134" t="s">
        <v>963</v>
      </c>
      <c r="B900" s="124">
        <f t="shared" si="13"/>
        <v>0</v>
      </c>
      <c r="C900" s="121">
        <v>0</v>
      </c>
      <c r="D900" s="121"/>
    </row>
    <row r="901" spans="1:4" s="118" customFormat="1" ht="13.5">
      <c r="A901" s="134" t="s">
        <v>964</v>
      </c>
      <c r="B901" s="124">
        <f t="shared" si="13"/>
        <v>1329</v>
      </c>
      <c r="C901" s="121">
        <f>737</f>
        <v>737</v>
      </c>
      <c r="D901" s="121">
        <v>592</v>
      </c>
    </row>
    <row r="902" spans="1:4" s="118" customFormat="1" ht="13.5">
      <c r="A902" s="134" t="s">
        <v>965</v>
      </c>
      <c r="B902" s="124">
        <f t="shared" ref="B902:B965" si="14">C902+D902</f>
        <v>2189</v>
      </c>
      <c r="C902" s="121">
        <f>SUM(C903:C908)</f>
        <v>2189</v>
      </c>
      <c r="D902" s="121">
        <f>SUM(D903:D908)</f>
        <v>0</v>
      </c>
    </row>
    <row r="903" spans="1:4" s="118" customFormat="1" ht="13.5">
      <c r="A903" s="134" t="s">
        <v>966</v>
      </c>
      <c r="B903" s="124">
        <f t="shared" si="14"/>
        <v>0</v>
      </c>
      <c r="C903" s="121"/>
      <c r="D903" s="121"/>
    </row>
    <row r="904" spans="1:4" s="118" customFormat="1" ht="13.5">
      <c r="A904" s="134" t="s">
        <v>967</v>
      </c>
      <c r="B904" s="124">
        <f t="shared" si="14"/>
        <v>0</v>
      </c>
      <c r="C904" s="121"/>
      <c r="D904" s="121"/>
    </row>
    <row r="905" spans="1:4" s="118" customFormat="1" ht="13.5">
      <c r="A905" s="134" t="s">
        <v>968</v>
      </c>
      <c r="B905" s="124">
        <f t="shared" si="14"/>
        <v>2139</v>
      </c>
      <c r="C905" s="121">
        <f>2139</f>
        <v>2139</v>
      </c>
      <c r="D905" s="121"/>
    </row>
    <row r="906" spans="1:4" s="118" customFormat="1" ht="13.5">
      <c r="A906" s="134" t="s">
        <v>969</v>
      </c>
      <c r="B906" s="124">
        <f t="shared" si="14"/>
        <v>0</v>
      </c>
      <c r="C906" s="121"/>
      <c r="D906" s="121"/>
    </row>
    <row r="907" spans="1:4" s="118" customFormat="1" ht="13.5">
      <c r="A907" s="134" t="s">
        <v>970</v>
      </c>
      <c r="B907" s="124">
        <f t="shared" si="14"/>
        <v>0</v>
      </c>
      <c r="C907" s="121"/>
      <c r="D907" s="121"/>
    </row>
    <row r="908" spans="1:4" s="118" customFormat="1" ht="13.5">
      <c r="A908" s="134" t="s">
        <v>971</v>
      </c>
      <c r="B908" s="124">
        <f t="shared" si="14"/>
        <v>50</v>
      </c>
      <c r="C908" s="121">
        <v>50</v>
      </c>
      <c r="D908" s="121"/>
    </row>
    <row r="909" spans="1:4" s="118" customFormat="1" ht="13.5">
      <c r="A909" s="134" t="s">
        <v>972</v>
      </c>
      <c r="B909" s="124">
        <f t="shared" si="14"/>
        <v>0</v>
      </c>
      <c r="C909" s="121">
        <f>SUM(C910:C911)</f>
        <v>0</v>
      </c>
      <c r="D909" s="121">
        <f>SUM(D910:D911)</f>
        <v>0</v>
      </c>
    </row>
    <row r="910" spans="1:4" s="118" customFormat="1" ht="13.5">
      <c r="A910" s="134" t="s">
        <v>973</v>
      </c>
      <c r="B910" s="124">
        <f t="shared" si="14"/>
        <v>0</v>
      </c>
      <c r="C910" s="121"/>
      <c r="D910" s="121"/>
    </row>
    <row r="911" spans="1:4" s="118" customFormat="1" ht="13.5">
      <c r="A911" s="134" t="s">
        <v>974</v>
      </c>
      <c r="B911" s="124">
        <f t="shared" si="14"/>
        <v>0</v>
      </c>
      <c r="C911" s="121"/>
      <c r="D911" s="121"/>
    </row>
    <row r="912" spans="1:4" s="118" customFormat="1" ht="13.5">
      <c r="A912" s="134" t="s">
        <v>975</v>
      </c>
      <c r="B912" s="124">
        <f t="shared" si="14"/>
        <v>0</v>
      </c>
      <c r="C912" s="121">
        <f>SUM(C913:C914)</f>
        <v>0</v>
      </c>
      <c r="D912" s="121">
        <f>SUM(D913:D914)</f>
        <v>0</v>
      </c>
    </row>
    <row r="913" spans="1:4" s="118" customFormat="1" ht="13.5">
      <c r="A913" s="134" t="s">
        <v>976</v>
      </c>
      <c r="B913" s="124">
        <f t="shared" si="14"/>
        <v>0</v>
      </c>
      <c r="C913" s="121"/>
      <c r="D913" s="121"/>
    </row>
    <row r="914" spans="1:4" s="118" customFormat="1" ht="13.5">
      <c r="A914" s="134" t="s">
        <v>616</v>
      </c>
      <c r="B914" s="124">
        <f t="shared" si="14"/>
        <v>0</v>
      </c>
      <c r="C914" s="121"/>
      <c r="D914" s="121"/>
    </row>
    <row r="915" spans="1:4" s="118" customFormat="1" ht="13.5">
      <c r="A915" s="134" t="s">
        <v>617</v>
      </c>
      <c r="B915" s="124">
        <f t="shared" si="14"/>
        <v>1469</v>
      </c>
      <c r="C915" s="121">
        <f>SUM(C916,C939,C949,C959,C964,C971,C976)</f>
        <v>1469</v>
      </c>
      <c r="D915" s="121">
        <f>SUM(D916,D939,D949,D959,D964,D971,D976)</f>
        <v>0</v>
      </c>
    </row>
    <row r="916" spans="1:4" s="118" customFormat="1" ht="13.5">
      <c r="A916" s="134" t="s">
        <v>977</v>
      </c>
      <c r="B916" s="124">
        <f t="shared" si="14"/>
        <v>1304</v>
      </c>
      <c r="C916" s="121">
        <f>SUM(C917:C938)</f>
        <v>1304</v>
      </c>
      <c r="D916" s="121">
        <f>SUM(D917:D938)</f>
        <v>0</v>
      </c>
    </row>
    <row r="917" spans="1:4" s="118" customFormat="1" ht="13.5">
      <c r="A917" s="134" t="s">
        <v>69</v>
      </c>
      <c r="B917" s="124">
        <f t="shared" si="14"/>
        <v>205</v>
      </c>
      <c r="C917" s="121">
        <v>205</v>
      </c>
      <c r="D917" s="121"/>
    </row>
    <row r="918" spans="1:4" s="118" customFormat="1" ht="13.5">
      <c r="A918" s="134" t="s">
        <v>70</v>
      </c>
      <c r="B918" s="124">
        <f t="shared" si="14"/>
        <v>0</v>
      </c>
      <c r="C918" s="121"/>
      <c r="D918" s="121"/>
    </row>
    <row r="919" spans="1:4" s="118" customFormat="1" ht="13.5">
      <c r="A919" s="134" t="s">
        <v>71</v>
      </c>
      <c r="B919" s="124">
        <f t="shared" si="14"/>
        <v>0</v>
      </c>
      <c r="C919" s="121">
        <v>0</v>
      </c>
      <c r="D919" s="121"/>
    </row>
    <row r="920" spans="1:4" s="118" customFormat="1" ht="13.5">
      <c r="A920" s="134" t="s">
        <v>978</v>
      </c>
      <c r="B920" s="124">
        <f t="shared" si="14"/>
        <v>0</v>
      </c>
      <c r="C920" s="121">
        <v>0</v>
      </c>
      <c r="D920" s="121"/>
    </row>
    <row r="921" spans="1:4" s="118" customFormat="1" ht="13.5">
      <c r="A921" s="134" t="s">
        <v>979</v>
      </c>
      <c r="B921" s="124">
        <f t="shared" si="14"/>
        <v>0</v>
      </c>
      <c r="C921" s="121">
        <v>0</v>
      </c>
      <c r="D921" s="121"/>
    </row>
    <row r="922" spans="1:4" s="118" customFormat="1" ht="13.5">
      <c r="A922" s="134" t="s">
        <v>980</v>
      </c>
      <c r="B922" s="124">
        <f t="shared" si="14"/>
        <v>0</v>
      </c>
      <c r="C922" s="121">
        <v>0</v>
      </c>
      <c r="D922" s="121"/>
    </row>
    <row r="923" spans="1:4" s="118" customFormat="1" ht="13.5">
      <c r="A923" s="134" t="s">
        <v>981</v>
      </c>
      <c r="B923" s="124">
        <f t="shared" si="14"/>
        <v>635</v>
      </c>
      <c r="C923" s="121">
        <v>635</v>
      </c>
      <c r="D923" s="121"/>
    </row>
    <row r="924" spans="1:4" s="118" customFormat="1" ht="13.5">
      <c r="A924" s="134" t="s">
        <v>982</v>
      </c>
      <c r="B924" s="124">
        <f t="shared" si="14"/>
        <v>0</v>
      </c>
      <c r="C924" s="121">
        <v>0</v>
      </c>
      <c r="D924" s="121"/>
    </row>
    <row r="925" spans="1:4" s="118" customFormat="1" ht="13.5">
      <c r="A925" s="134" t="s">
        <v>983</v>
      </c>
      <c r="B925" s="124">
        <f t="shared" si="14"/>
        <v>10</v>
      </c>
      <c r="C925" s="121">
        <v>10</v>
      </c>
      <c r="D925" s="121"/>
    </row>
    <row r="926" spans="1:4" s="118" customFormat="1" ht="13.5">
      <c r="A926" s="134" t="s">
        <v>984</v>
      </c>
      <c r="B926" s="124">
        <f t="shared" si="14"/>
        <v>0</v>
      </c>
      <c r="C926" s="121">
        <v>0</v>
      </c>
      <c r="D926" s="121"/>
    </row>
    <row r="927" spans="1:4" s="118" customFormat="1" ht="13.5">
      <c r="A927" s="134" t="s">
        <v>985</v>
      </c>
      <c r="B927" s="124">
        <f t="shared" si="14"/>
        <v>0</v>
      </c>
      <c r="C927" s="121">
        <v>0</v>
      </c>
      <c r="D927" s="121"/>
    </row>
    <row r="928" spans="1:4" s="118" customFormat="1" ht="13.5">
      <c r="A928" s="134" t="s">
        <v>986</v>
      </c>
      <c r="B928" s="124">
        <f t="shared" si="14"/>
        <v>0</v>
      </c>
      <c r="C928" s="121">
        <v>0</v>
      </c>
      <c r="D928" s="121"/>
    </row>
    <row r="929" spans="1:4" s="118" customFormat="1" ht="13.5">
      <c r="A929" s="134" t="s">
        <v>987</v>
      </c>
      <c r="B929" s="124">
        <f t="shared" si="14"/>
        <v>0</v>
      </c>
      <c r="C929" s="121">
        <v>0</v>
      </c>
      <c r="D929" s="121"/>
    </row>
    <row r="930" spans="1:4" s="118" customFormat="1" ht="13.5">
      <c r="A930" s="134" t="s">
        <v>988</v>
      </c>
      <c r="B930" s="124">
        <f t="shared" si="14"/>
        <v>0</v>
      </c>
      <c r="C930" s="121">
        <v>0</v>
      </c>
      <c r="D930" s="121"/>
    </row>
    <row r="931" spans="1:4" s="118" customFormat="1" ht="13.5">
      <c r="A931" s="134" t="s">
        <v>989</v>
      </c>
      <c r="B931" s="124">
        <f t="shared" si="14"/>
        <v>0</v>
      </c>
      <c r="C931" s="121">
        <v>0</v>
      </c>
      <c r="D931" s="121"/>
    </row>
    <row r="932" spans="1:4" s="118" customFormat="1" ht="13.5">
      <c r="A932" s="134" t="s">
        <v>990</v>
      </c>
      <c r="B932" s="124">
        <f t="shared" si="14"/>
        <v>0</v>
      </c>
      <c r="C932" s="121">
        <v>0</v>
      </c>
      <c r="D932" s="121"/>
    </row>
    <row r="933" spans="1:4" s="118" customFormat="1" ht="13.5">
      <c r="A933" s="134" t="s">
        <v>991</v>
      </c>
      <c r="B933" s="124">
        <f t="shared" si="14"/>
        <v>60</v>
      </c>
      <c r="C933" s="121">
        <v>60</v>
      </c>
      <c r="D933" s="121"/>
    </row>
    <row r="934" spans="1:4" s="118" customFormat="1" ht="13.5">
      <c r="A934" s="134" t="s">
        <v>992</v>
      </c>
      <c r="B934" s="124">
        <f t="shared" si="14"/>
        <v>0</v>
      </c>
      <c r="C934" s="121">
        <v>0</v>
      </c>
      <c r="D934" s="121"/>
    </row>
    <row r="935" spans="1:4" s="118" customFormat="1" ht="13.5">
      <c r="A935" s="134" t="s">
        <v>993</v>
      </c>
      <c r="B935" s="124">
        <f t="shared" si="14"/>
        <v>0</v>
      </c>
      <c r="C935" s="121">
        <v>0</v>
      </c>
      <c r="D935" s="121"/>
    </row>
    <row r="936" spans="1:4" s="118" customFormat="1" ht="13.5">
      <c r="A936" s="134" t="s">
        <v>994</v>
      </c>
      <c r="B936" s="124">
        <f t="shared" si="14"/>
        <v>0</v>
      </c>
      <c r="C936" s="121">
        <v>0</v>
      </c>
      <c r="D936" s="121"/>
    </row>
    <row r="937" spans="1:4" s="118" customFormat="1" ht="13.5">
      <c r="A937" s="134" t="s">
        <v>995</v>
      </c>
      <c r="B937" s="124">
        <f t="shared" si="14"/>
        <v>0</v>
      </c>
      <c r="C937" s="121">
        <v>0</v>
      </c>
      <c r="D937" s="121"/>
    </row>
    <row r="938" spans="1:4" s="118" customFormat="1" ht="13.5">
      <c r="A938" s="134" t="s">
        <v>996</v>
      </c>
      <c r="B938" s="124">
        <f t="shared" si="14"/>
        <v>394</v>
      </c>
      <c r="C938" s="121">
        <f>394</f>
        <v>394</v>
      </c>
      <c r="D938" s="121"/>
    </row>
    <row r="939" spans="1:4" s="118" customFormat="1" ht="13.5">
      <c r="A939" s="134" t="s">
        <v>997</v>
      </c>
      <c r="B939" s="124">
        <f t="shared" si="14"/>
        <v>0</v>
      </c>
      <c r="C939" s="121">
        <f>SUM(C940:C948)</f>
        <v>0</v>
      </c>
      <c r="D939" s="121">
        <f>SUM(D940:D948)</f>
        <v>0</v>
      </c>
    </row>
    <row r="940" spans="1:4" s="118" customFormat="1" ht="13.5">
      <c r="A940" s="134" t="s">
        <v>69</v>
      </c>
      <c r="B940" s="124">
        <f t="shared" si="14"/>
        <v>0</v>
      </c>
      <c r="C940" s="121"/>
      <c r="D940" s="121"/>
    </row>
    <row r="941" spans="1:4" s="118" customFormat="1" ht="13.5">
      <c r="A941" s="134" t="s">
        <v>70</v>
      </c>
      <c r="B941" s="124">
        <f t="shared" si="14"/>
        <v>0</v>
      </c>
      <c r="C941" s="121"/>
      <c r="D941" s="121"/>
    </row>
    <row r="942" spans="1:4" s="118" customFormat="1" ht="13.5">
      <c r="A942" s="134" t="s">
        <v>71</v>
      </c>
      <c r="B942" s="124">
        <f t="shared" si="14"/>
        <v>0</v>
      </c>
      <c r="C942" s="121"/>
      <c r="D942" s="121"/>
    </row>
    <row r="943" spans="1:4" s="118" customFormat="1" ht="13.5">
      <c r="A943" s="134" t="s">
        <v>998</v>
      </c>
      <c r="B943" s="124">
        <f t="shared" si="14"/>
        <v>0</v>
      </c>
      <c r="C943" s="121"/>
      <c r="D943" s="121"/>
    </row>
    <row r="944" spans="1:4" s="118" customFormat="1" ht="13.5">
      <c r="A944" s="134" t="s">
        <v>999</v>
      </c>
      <c r="B944" s="124">
        <f t="shared" si="14"/>
        <v>0</v>
      </c>
      <c r="C944" s="121"/>
      <c r="D944" s="121"/>
    </row>
    <row r="945" spans="1:4" s="118" customFormat="1" ht="13.5">
      <c r="A945" s="134" t="s">
        <v>1000</v>
      </c>
      <c r="B945" s="124">
        <f t="shared" si="14"/>
        <v>0</v>
      </c>
      <c r="C945" s="121"/>
      <c r="D945" s="121"/>
    </row>
    <row r="946" spans="1:4" s="118" customFormat="1" ht="13.5">
      <c r="A946" s="134" t="s">
        <v>1001</v>
      </c>
      <c r="B946" s="124">
        <f t="shared" si="14"/>
        <v>0</v>
      </c>
      <c r="C946" s="121"/>
      <c r="D946" s="121"/>
    </row>
    <row r="947" spans="1:4" s="118" customFormat="1" ht="13.5">
      <c r="A947" s="134" t="s">
        <v>1002</v>
      </c>
      <c r="B947" s="124">
        <f t="shared" si="14"/>
        <v>0</v>
      </c>
      <c r="C947" s="121"/>
      <c r="D947" s="121"/>
    </row>
    <row r="948" spans="1:4" s="118" customFormat="1" ht="13.5">
      <c r="A948" s="134" t="s">
        <v>1003</v>
      </c>
      <c r="B948" s="124">
        <f t="shared" si="14"/>
        <v>0</v>
      </c>
      <c r="C948" s="121"/>
      <c r="D948" s="121"/>
    </row>
    <row r="949" spans="1:4" s="118" customFormat="1" ht="13.5">
      <c r="A949" s="134" t="s">
        <v>1004</v>
      </c>
      <c r="B949" s="124">
        <f t="shared" si="14"/>
        <v>0</v>
      </c>
      <c r="C949" s="121">
        <f>SUM(C950:C958)</f>
        <v>0</v>
      </c>
      <c r="D949" s="121">
        <f>SUM(D950:D958)</f>
        <v>0</v>
      </c>
    </row>
    <row r="950" spans="1:4" s="118" customFormat="1" ht="13.5">
      <c r="A950" s="134" t="s">
        <v>69</v>
      </c>
      <c r="B950" s="124">
        <f t="shared" si="14"/>
        <v>0</v>
      </c>
      <c r="C950" s="121"/>
      <c r="D950" s="121"/>
    </row>
    <row r="951" spans="1:4" s="118" customFormat="1" ht="13.5">
      <c r="A951" s="134" t="s">
        <v>70</v>
      </c>
      <c r="B951" s="124">
        <f t="shared" si="14"/>
        <v>0</v>
      </c>
      <c r="C951" s="121"/>
      <c r="D951" s="121"/>
    </row>
    <row r="952" spans="1:4" s="118" customFormat="1" ht="13.5">
      <c r="A952" s="134" t="s">
        <v>71</v>
      </c>
      <c r="B952" s="124">
        <f t="shared" si="14"/>
        <v>0</v>
      </c>
      <c r="C952" s="121"/>
      <c r="D952" s="121"/>
    </row>
    <row r="953" spans="1:4" s="118" customFormat="1" ht="13.5">
      <c r="A953" s="134" t="s">
        <v>1005</v>
      </c>
      <c r="B953" s="124">
        <f t="shared" si="14"/>
        <v>0</v>
      </c>
      <c r="C953" s="121"/>
      <c r="D953" s="121"/>
    </row>
    <row r="954" spans="1:4" s="118" customFormat="1" ht="13.5">
      <c r="A954" s="134" t="s">
        <v>1006</v>
      </c>
      <c r="B954" s="124">
        <f t="shared" si="14"/>
        <v>0</v>
      </c>
      <c r="C954" s="121"/>
      <c r="D954" s="121"/>
    </row>
    <row r="955" spans="1:4" s="118" customFormat="1" ht="13.5">
      <c r="A955" s="134" t="s">
        <v>1007</v>
      </c>
      <c r="B955" s="124">
        <f t="shared" si="14"/>
        <v>0</v>
      </c>
      <c r="C955" s="121"/>
      <c r="D955" s="121"/>
    </row>
    <row r="956" spans="1:4" s="118" customFormat="1" ht="13.5">
      <c r="A956" s="134" t="s">
        <v>1008</v>
      </c>
      <c r="B956" s="124">
        <f t="shared" si="14"/>
        <v>0</v>
      </c>
      <c r="C956" s="121"/>
      <c r="D956" s="121"/>
    </row>
    <row r="957" spans="1:4" s="118" customFormat="1" ht="13.5">
      <c r="A957" s="134" t="s">
        <v>1009</v>
      </c>
      <c r="B957" s="124">
        <f t="shared" si="14"/>
        <v>0</v>
      </c>
      <c r="C957" s="121"/>
      <c r="D957" s="121"/>
    </row>
    <row r="958" spans="1:4" s="118" customFormat="1" ht="13.5">
      <c r="A958" s="134" t="s">
        <v>1010</v>
      </c>
      <c r="B958" s="124">
        <f t="shared" si="14"/>
        <v>0</v>
      </c>
      <c r="C958" s="121"/>
      <c r="D958" s="121"/>
    </row>
    <row r="959" spans="1:4" s="118" customFormat="1" ht="13.5">
      <c r="A959" s="134" t="s">
        <v>1011</v>
      </c>
      <c r="B959" s="124">
        <f t="shared" si="14"/>
        <v>165</v>
      </c>
      <c r="C959" s="121">
        <f>SUM(C960:C963)</f>
        <v>165</v>
      </c>
      <c r="D959" s="121">
        <f>SUM(D960:D963)</f>
        <v>0</v>
      </c>
    </row>
    <row r="960" spans="1:4" s="118" customFormat="1" ht="13.5">
      <c r="A960" s="134" t="s">
        <v>1012</v>
      </c>
      <c r="B960" s="124">
        <f t="shared" si="14"/>
        <v>0</v>
      </c>
      <c r="C960" s="121">
        <v>0</v>
      </c>
      <c r="D960" s="121"/>
    </row>
    <row r="961" spans="1:4" s="118" customFormat="1" ht="13.5">
      <c r="A961" s="134" t="s">
        <v>1013</v>
      </c>
      <c r="B961" s="124">
        <f t="shared" si="14"/>
        <v>0</v>
      </c>
      <c r="C961" s="121">
        <v>0</v>
      </c>
      <c r="D961" s="121"/>
    </row>
    <row r="962" spans="1:4" s="118" customFormat="1" ht="13.5">
      <c r="A962" s="134" t="s">
        <v>1014</v>
      </c>
      <c r="B962" s="124">
        <f t="shared" si="14"/>
        <v>0</v>
      </c>
      <c r="C962" s="121">
        <v>0</v>
      </c>
      <c r="D962" s="121"/>
    </row>
    <row r="963" spans="1:4" s="118" customFormat="1" ht="13.5">
      <c r="A963" s="134" t="s">
        <v>1015</v>
      </c>
      <c r="B963" s="124">
        <f t="shared" si="14"/>
        <v>165</v>
      </c>
      <c r="C963" s="121">
        <v>165</v>
      </c>
      <c r="D963" s="121"/>
    </row>
    <row r="964" spans="1:4" s="118" customFormat="1" ht="13.5">
      <c r="A964" s="134" t="s">
        <v>1016</v>
      </c>
      <c r="B964" s="124">
        <f t="shared" si="14"/>
        <v>0</v>
      </c>
      <c r="C964" s="121">
        <f>SUM(C965:C970)</f>
        <v>0</v>
      </c>
      <c r="D964" s="121">
        <f>SUM(D965:D970)</f>
        <v>0</v>
      </c>
    </row>
    <row r="965" spans="1:4" s="118" customFormat="1" ht="13.5">
      <c r="A965" s="134" t="s">
        <v>69</v>
      </c>
      <c r="B965" s="124">
        <f t="shared" si="14"/>
        <v>0</v>
      </c>
      <c r="C965" s="121"/>
      <c r="D965" s="121"/>
    </row>
    <row r="966" spans="1:4" s="118" customFormat="1" ht="13.5">
      <c r="A966" s="134" t="s">
        <v>70</v>
      </c>
      <c r="B966" s="124">
        <f t="shared" ref="B966:B1029" si="15">C966+D966</f>
        <v>0</v>
      </c>
      <c r="C966" s="121"/>
      <c r="D966" s="121"/>
    </row>
    <row r="967" spans="1:4" s="118" customFormat="1" ht="13.5">
      <c r="A967" s="134" t="s">
        <v>71</v>
      </c>
      <c r="B967" s="124">
        <f t="shared" si="15"/>
        <v>0</v>
      </c>
      <c r="C967" s="121"/>
      <c r="D967" s="121"/>
    </row>
    <row r="968" spans="1:4" s="118" customFormat="1" ht="13.5">
      <c r="A968" s="134" t="s">
        <v>1002</v>
      </c>
      <c r="B968" s="124">
        <f t="shared" si="15"/>
        <v>0</v>
      </c>
      <c r="C968" s="121"/>
      <c r="D968" s="121"/>
    </row>
    <row r="969" spans="1:4" s="118" customFormat="1" ht="13.5">
      <c r="A969" s="134" t="s">
        <v>1017</v>
      </c>
      <c r="B969" s="124">
        <f t="shared" si="15"/>
        <v>0</v>
      </c>
      <c r="C969" s="121"/>
      <c r="D969" s="121"/>
    </row>
    <row r="970" spans="1:4" s="118" customFormat="1" ht="13.5">
      <c r="A970" s="134" t="s">
        <v>1018</v>
      </c>
      <c r="B970" s="124">
        <f t="shared" si="15"/>
        <v>0</v>
      </c>
      <c r="C970" s="121"/>
      <c r="D970" s="121"/>
    </row>
    <row r="971" spans="1:4" s="118" customFormat="1" ht="13.5">
      <c r="A971" s="134" t="s">
        <v>1019</v>
      </c>
      <c r="B971" s="124">
        <f t="shared" si="15"/>
        <v>0</v>
      </c>
      <c r="C971" s="121">
        <f>SUM(C972:C975)</f>
        <v>0</v>
      </c>
      <c r="D971" s="121">
        <f>SUM(D972:D975)</f>
        <v>0</v>
      </c>
    </row>
    <row r="972" spans="1:4" s="118" customFormat="1" ht="13.5">
      <c r="A972" s="134" t="s">
        <v>1020</v>
      </c>
      <c r="B972" s="124">
        <f t="shared" si="15"/>
        <v>0</v>
      </c>
      <c r="C972" s="121"/>
      <c r="D972" s="121"/>
    </row>
    <row r="973" spans="1:4" s="118" customFormat="1" ht="13.5">
      <c r="A973" s="134" t="s">
        <v>1021</v>
      </c>
      <c r="B973" s="124">
        <f t="shared" si="15"/>
        <v>0</v>
      </c>
      <c r="C973" s="121"/>
      <c r="D973" s="121"/>
    </row>
    <row r="974" spans="1:4" s="118" customFormat="1" ht="13.5">
      <c r="A974" s="134" t="s">
        <v>1022</v>
      </c>
      <c r="B974" s="124">
        <f t="shared" si="15"/>
        <v>0</v>
      </c>
      <c r="C974" s="121"/>
      <c r="D974" s="121"/>
    </row>
    <row r="975" spans="1:4" s="118" customFormat="1" ht="13.5">
      <c r="A975" s="134" t="s">
        <v>1023</v>
      </c>
      <c r="B975" s="124">
        <f t="shared" si="15"/>
        <v>0</v>
      </c>
      <c r="C975" s="121"/>
      <c r="D975" s="121"/>
    </row>
    <row r="976" spans="1:4" s="118" customFormat="1" ht="13.5">
      <c r="A976" s="134" t="s">
        <v>1024</v>
      </c>
      <c r="B976" s="124">
        <f t="shared" si="15"/>
        <v>0</v>
      </c>
      <c r="C976" s="121">
        <f>SUM(C977:C978)</f>
        <v>0</v>
      </c>
      <c r="D976" s="121">
        <f>SUM(D977:D978)</f>
        <v>0</v>
      </c>
    </row>
    <row r="977" spans="1:4" s="118" customFormat="1" ht="13.5">
      <c r="A977" s="134" t="s">
        <v>1025</v>
      </c>
      <c r="B977" s="124">
        <f t="shared" si="15"/>
        <v>0</v>
      </c>
      <c r="C977" s="121"/>
      <c r="D977" s="121"/>
    </row>
    <row r="978" spans="1:4" s="118" customFormat="1" ht="13.5">
      <c r="A978" s="134" t="s">
        <v>618</v>
      </c>
      <c r="B978" s="124">
        <f t="shared" si="15"/>
        <v>0</v>
      </c>
      <c r="C978" s="121"/>
      <c r="D978" s="121"/>
    </row>
    <row r="979" spans="1:4" s="118" customFormat="1" ht="13.5">
      <c r="A979" s="134" t="s">
        <v>1026</v>
      </c>
      <c r="B979" s="124">
        <f t="shared" si="15"/>
        <v>661</v>
      </c>
      <c r="C979" s="121">
        <f>SUM(C980,C990,C1006,C1011,C1025,C1032,C1039)</f>
        <v>661</v>
      </c>
      <c r="D979" s="121">
        <f>SUM(D980,D990,D1006,D1011,D1025,D1032,D1039)</f>
        <v>0</v>
      </c>
    </row>
    <row r="980" spans="1:4" s="118" customFormat="1" ht="13.5">
      <c r="A980" s="134" t="s">
        <v>1027</v>
      </c>
      <c r="B980" s="124">
        <f t="shared" si="15"/>
        <v>0</v>
      </c>
      <c r="C980" s="121">
        <f>SUM(C981:C989)</f>
        <v>0</v>
      </c>
      <c r="D980" s="121">
        <f>SUM(D981:D989)</f>
        <v>0</v>
      </c>
    </row>
    <row r="981" spans="1:4" s="118" customFormat="1" ht="13.5">
      <c r="A981" s="134" t="s">
        <v>69</v>
      </c>
      <c r="B981" s="124">
        <f t="shared" si="15"/>
        <v>0</v>
      </c>
      <c r="C981" s="121"/>
      <c r="D981" s="121"/>
    </row>
    <row r="982" spans="1:4" s="118" customFormat="1" ht="13.5">
      <c r="A982" s="134" t="s">
        <v>70</v>
      </c>
      <c r="B982" s="124">
        <f t="shared" si="15"/>
        <v>0</v>
      </c>
      <c r="C982" s="121"/>
      <c r="D982" s="121"/>
    </row>
    <row r="983" spans="1:4" s="118" customFormat="1" ht="13.5">
      <c r="A983" s="134" t="s">
        <v>71</v>
      </c>
      <c r="B983" s="124">
        <f t="shared" si="15"/>
        <v>0</v>
      </c>
      <c r="C983" s="121"/>
      <c r="D983" s="121"/>
    </row>
    <row r="984" spans="1:4" s="118" customFormat="1" ht="13.5">
      <c r="A984" s="134" t="s">
        <v>1028</v>
      </c>
      <c r="B984" s="124">
        <f t="shared" si="15"/>
        <v>0</v>
      </c>
      <c r="C984" s="121"/>
      <c r="D984" s="121"/>
    </row>
    <row r="985" spans="1:4" s="118" customFormat="1" ht="13.5">
      <c r="A985" s="134" t="s">
        <v>1029</v>
      </c>
      <c r="B985" s="124">
        <f t="shared" si="15"/>
        <v>0</v>
      </c>
      <c r="C985" s="121"/>
      <c r="D985" s="121"/>
    </row>
    <row r="986" spans="1:4" s="118" customFormat="1" ht="13.5">
      <c r="A986" s="134" t="s">
        <v>1030</v>
      </c>
      <c r="B986" s="124">
        <f t="shared" si="15"/>
        <v>0</v>
      </c>
      <c r="C986" s="121"/>
      <c r="D986" s="121"/>
    </row>
    <row r="987" spans="1:4" s="118" customFormat="1" ht="13.5">
      <c r="A987" s="134" t="s">
        <v>1031</v>
      </c>
      <c r="B987" s="124">
        <f t="shared" si="15"/>
        <v>0</v>
      </c>
      <c r="C987" s="121"/>
      <c r="D987" s="121"/>
    </row>
    <row r="988" spans="1:4" s="118" customFormat="1" ht="13.5">
      <c r="A988" s="134" t="s">
        <v>1032</v>
      </c>
      <c r="B988" s="124">
        <f t="shared" si="15"/>
        <v>0</v>
      </c>
      <c r="C988" s="121"/>
      <c r="D988" s="121"/>
    </row>
    <row r="989" spans="1:4" s="118" customFormat="1" ht="13.5">
      <c r="A989" s="134" t="s">
        <v>1033</v>
      </c>
      <c r="B989" s="124">
        <f t="shared" si="15"/>
        <v>0</v>
      </c>
      <c r="C989" s="121"/>
      <c r="D989" s="121"/>
    </row>
    <row r="990" spans="1:4" s="118" customFormat="1" ht="13.5">
      <c r="A990" s="134" t="s">
        <v>1034</v>
      </c>
      <c r="B990" s="124">
        <f t="shared" si="15"/>
        <v>0</v>
      </c>
      <c r="C990" s="121">
        <f>SUM(C991:C1005)</f>
        <v>0</v>
      </c>
      <c r="D990" s="121">
        <f>SUM(D991:D1005)</f>
        <v>0</v>
      </c>
    </row>
    <row r="991" spans="1:4" s="118" customFormat="1" ht="13.5">
      <c r="A991" s="134" t="s">
        <v>69</v>
      </c>
      <c r="B991" s="124">
        <f t="shared" si="15"/>
        <v>0</v>
      </c>
      <c r="C991" s="121"/>
      <c r="D991" s="121"/>
    </row>
    <row r="992" spans="1:4" s="118" customFormat="1" ht="13.5">
      <c r="A992" s="134" t="s">
        <v>70</v>
      </c>
      <c r="B992" s="124">
        <f t="shared" si="15"/>
        <v>0</v>
      </c>
      <c r="C992" s="121"/>
      <c r="D992" s="121"/>
    </row>
    <row r="993" spans="1:4" s="118" customFormat="1" ht="13.5">
      <c r="A993" s="134" t="s">
        <v>71</v>
      </c>
      <c r="B993" s="124">
        <f t="shared" si="15"/>
        <v>0</v>
      </c>
      <c r="C993" s="121"/>
      <c r="D993" s="121"/>
    </row>
    <row r="994" spans="1:4" s="118" customFormat="1" ht="13.5">
      <c r="A994" s="134" t="s">
        <v>1035</v>
      </c>
      <c r="B994" s="124">
        <f t="shared" si="15"/>
        <v>0</v>
      </c>
      <c r="C994" s="121"/>
      <c r="D994" s="121"/>
    </row>
    <row r="995" spans="1:4" s="118" customFormat="1" ht="13.5">
      <c r="A995" s="134" t="s">
        <v>1036</v>
      </c>
      <c r="B995" s="124">
        <f t="shared" si="15"/>
        <v>0</v>
      </c>
      <c r="C995" s="121"/>
      <c r="D995" s="121"/>
    </row>
    <row r="996" spans="1:4" s="118" customFormat="1" ht="13.5">
      <c r="A996" s="134" t="s">
        <v>1037</v>
      </c>
      <c r="B996" s="124">
        <f t="shared" si="15"/>
        <v>0</v>
      </c>
      <c r="C996" s="121"/>
      <c r="D996" s="121"/>
    </row>
    <row r="997" spans="1:4" s="118" customFormat="1" ht="13.5">
      <c r="A997" s="134" t="s">
        <v>1038</v>
      </c>
      <c r="B997" s="124">
        <f t="shared" si="15"/>
        <v>0</v>
      </c>
      <c r="C997" s="121"/>
      <c r="D997" s="121"/>
    </row>
    <row r="998" spans="1:4" s="118" customFormat="1" ht="13.5">
      <c r="A998" s="134" t="s">
        <v>1039</v>
      </c>
      <c r="B998" s="124">
        <f t="shared" si="15"/>
        <v>0</v>
      </c>
      <c r="C998" s="121"/>
      <c r="D998" s="121"/>
    </row>
    <row r="999" spans="1:4" s="118" customFormat="1" ht="13.5">
      <c r="A999" s="134" t="s">
        <v>1040</v>
      </c>
      <c r="B999" s="124">
        <f t="shared" si="15"/>
        <v>0</v>
      </c>
      <c r="C999" s="121"/>
      <c r="D999" s="121"/>
    </row>
    <row r="1000" spans="1:4" s="118" customFormat="1" ht="13.5">
      <c r="A1000" s="134" t="s">
        <v>1041</v>
      </c>
      <c r="B1000" s="124">
        <f t="shared" si="15"/>
        <v>0</v>
      </c>
      <c r="C1000" s="121"/>
      <c r="D1000" s="121"/>
    </row>
    <row r="1001" spans="1:4" s="118" customFormat="1" ht="13.5">
      <c r="A1001" s="134" t="s">
        <v>1042</v>
      </c>
      <c r="B1001" s="124">
        <f t="shared" si="15"/>
        <v>0</v>
      </c>
      <c r="C1001" s="121"/>
      <c r="D1001" s="121"/>
    </row>
    <row r="1002" spans="1:4" s="118" customFormat="1" ht="13.5">
      <c r="A1002" s="134" t="s">
        <v>1043</v>
      </c>
      <c r="B1002" s="124">
        <f t="shared" si="15"/>
        <v>0</v>
      </c>
      <c r="C1002" s="121"/>
      <c r="D1002" s="121"/>
    </row>
    <row r="1003" spans="1:4" s="118" customFormat="1" ht="13.5">
      <c r="A1003" s="134" t="s">
        <v>1044</v>
      </c>
      <c r="B1003" s="124">
        <f t="shared" si="15"/>
        <v>0</v>
      </c>
      <c r="C1003" s="121"/>
      <c r="D1003" s="121"/>
    </row>
    <row r="1004" spans="1:4" s="118" customFormat="1" ht="13.5">
      <c r="A1004" s="134" t="s">
        <v>1045</v>
      </c>
      <c r="B1004" s="124">
        <f t="shared" si="15"/>
        <v>0</v>
      </c>
      <c r="C1004" s="121"/>
      <c r="D1004" s="121"/>
    </row>
    <row r="1005" spans="1:4" s="118" customFormat="1" ht="13.5">
      <c r="A1005" s="134" t="s">
        <v>1046</v>
      </c>
      <c r="B1005" s="124">
        <f t="shared" si="15"/>
        <v>0</v>
      </c>
      <c r="C1005" s="121"/>
      <c r="D1005" s="121"/>
    </row>
    <row r="1006" spans="1:4" s="118" customFormat="1" ht="13.5">
      <c r="A1006" s="134" t="s">
        <v>1047</v>
      </c>
      <c r="B1006" s="124">
        <f t="shared" si="15"/>
        <v>0</v>
      </c>
      <c r="C1006" s="121">
        <f>SUM(C1007:C1010)</f>
        <v>0</v>
      </c>
      <c r="D1006" s="121">
        <f>SUM(D1007:D1010)</f>
        <v>0</v>
      </c>
    </row>
    <row r="1007" spans="1:4" s="118" customFormat="1" ht="13.5">
      <c r="A1007" s="134" t="s">
        <v>69</v>
      </c>
      <c r="B1007" s="124">
        <f t="shared" si="15"/>
        <v>0</v>
      </c>
      <c r="C1007" s="121"/>
      <c r="D1007" s="121"/>
    </row>
    <row r="1008" spans="1:4" s="118" customFormat="1" ht="13.5">
      <c r="A1008" s="134" t="s">
        <v>70</v>
      </c>
      <c r="B1008" s="124">
        <f t="shared" si="15"/>
        <v>0</v>
      </c>
      <c r="C1008" s="121"/>
      <c r="D1008" s="121"/>
    </row>
    <row r="1009" spans="1:4" s="118" customFormat="1" ht="13.5">
      <c r="A1009" s="134" t="s">
        <v>71</v>
      </c>
      <c r="B1009" s="124">
        <f t="shared" si="15"/>
        <v>0</v>
      </c>
      <c r="C1009" s="121"/>
      <c r="D1009" s="121"/>
    </row>
    <row r="1010" spans="1:4" s="118" customFormat="1" ht="13.5">
      <c r="A1010" s="134" t="s">
        <v>1048</v>
      </c>
      <c r="B1010" s="124">
        <f t="shared" si="15"/>
        <v>0</v>
      </c>
      <c r="C1010" s="121"/>
      <c r="D1010" s="121"/>
    </row>
    <row r="1011" spans="1:4" s="118" customFormat="1" ht="13.5">
      <c r="A1011" s="134" t="s">
        <v>1049</v>
      </c>
      <c r="B1011" s="124">
        <f t="shared" si="15"/>
        <v>602</v>
      </c>
      <c r="C1011" s="121">
        <f>SUM(C1012:C1024)</f>
        <v>602</v>
      </c>
      <c r="D1011" s="121">
        <f>SUM(D1012:D1024)</f>
        <v>0</v>
      </c>
    </row>
    <row r="1012" spans="1:4" s="118" customFormat="1" ht="13.5">
      <c r="A1012" s="134" t="s">
        <v>69</v>
      </c>
      <c r="B1012" s="124">
        <f t="shared" si="15"/>
        <v>515</v>
      </c>
      <c r="C1012" s="121">
        <v>515</v>
      </c>
      <c r="D1012" s="121"/>
    </row>
    <row r="1013" spans="1:4" s="118" customFormat="1" ht="13.5">
      <c r="A1013" s="134" t="s">
        <v>70</v>
      </c>
      <c r="B1013" s="124">
        <f t="shared" si="15"/>
        <v>0</v>
      </c>
      <c r="C1013" s="121"/>
      <c r="D1013" s="121"/>
    </row>
    <row r="1014" spans="1:4" s="118" customFormat="1" ht="13.5">
      <c r="A1014" s="134" t="s">
        <v>71</v>
      </c>
      <c r="B1014" s="124">
        <f t="shared" si="15"/>
        <v>0</v>
      </c>
      <c r="C1014" s="121">
        <v>0</v>
      </c>
      <c r="D1014" s="121"/>
    </row>
    <row r="1015" spans="1:4" s="118" customFormat="1" ht="13.5">
      <c r="A1015" s="134" t="s">
        <v>1050</v>
      </c>
      <c r="B1015" s="124">
        <f t="shared" si="15"/>
        <v>0</v>
      </c>
      <c r="C1015" s="121">
        <v>0</v>
      </c>
      <c r="D1015" s="121"/>
    </row>
    <row r="1016" spans="1:4" s="118" customFormat="1" ht="13.5">
      <c r="A1016" s="134" t="s">
        <v>1051</v>
      </c>
      <c r="B1016" s="124">
        <f t="shared" si="15"/>
        <v>0</v>
      </c>
      <c r="C1016" s="121">
        <v>0</v>
      </c>
      <c r="D1016" s="121"/>
    </row>
    <row r="1017" spans="1:4" s="118" customFormat="1" ht="13.5">
      <c r="A1017" s="134" t="s">
        <v>1052</v>
      </c>
      <c r="B1017" s="124">
        <f t="shared" si="15"/>
        <v>0</v>
      </c>
      <c r="C1017" s="121">
        <v>0</v>
      </c>
      <c r="D1017" s="121"/>
    </row>
    <row r="1018" spans="1:4" s="118" customFormat="1" ht="13.5">
      <c r="A1018" s="134" t="s">
        <v>1053</v>
      </c>
      <c r="B1018" s="124">
        <f t="shared" si="15"/>
        <v>0</v>
      </c>
      <c r="C1018" s="121">
        <v>0</v>
      </c>
      <c r="D1018" s="121"/>
    </row>
    <row r="1019" spans="1:4" s="118" customFormat="1" ht="13.5">
      <c r="A1019" s="134" t="s">
        <v>1054</v>
      </c>
      <c r="B1019" s="124">
        <f t="shared" si="15"/>
        <v>0</v>
      </c>
      <c r="C1019" s="121">
        <v>0</v>
      </c>
      <c r="D1019" s="121"/>
    </row>
    <row r="1020" spans="1:4" s="118" customFormat="1" ht="13.5">
      <c r="A1020" s="134" t="s">
        <v>1055</v>
      </c>
      <c r="B1020" s="124">
        <f t="shared" si="15"/>
        <v>0</v>
      </c>
      <c r="C1020" s="121">
        <v>0</v>
      </c>
      <c r="D1020" s="121"/>
    </row>
    <row r="1021" spans="1:4" s="118" customFormat="1" ht="13.5">
      <c r="A1021" s="134" t="s">
        <v>1056</v>
      </c>
      <c r="B1021" s="124">
        <f t="shared" si="15"/>
        <v>0</v>
      </c>
      <c r="C1021" s="121">
        <v>0</v>
      </c>
      <c r="D1021" s="121"/>
    </row>
    <row r="1022" spans="1:4" s="118" customFormat="1" ht="13.5">
      <c r="A1022" s="134" t="s">
        <v>1002</v>
      </c>
      <c r="B1022" s="124">
        <f t="shared" si="15"/>
        <v>0</v>
      </c>
      <c r="C1022" s="121">
        <v>0</v>
      </c>
      <c r="D1022" s="121"/>
    </row>
    <row r="1023" spans="1:4" s="118" customFormat="1" ht="13.5">
      <c r="A1023" s="134" t="s">
        <v>1057</v>
      </c>
      <c r="B1023" s="124">
        <f t="shared" si="15"/>
        <v>0</v>
      </c>
      <c r="C1023" s="121">
        <v>0</v>
      </c>
      <c r="D1023" s="121"/>
    </row>
    <row r="1024" spans="1:4" s="118" customFormat="1" ht="13.5">
      <c r="A1024" s="134" t="s">
        <v>1058</v>
      </c>
      <c r="B1024" s="124">
        <f t="shared" si="15"/>
        <v>87</v>
      </c>
      <c r="C1024" s="121">
        <v>87</v>
      </c>
      <c r="D1024" s="121"/>
    </row>
    <row r="1025" spans="1:4" s="118" customFormat="1" ht="13.5">
      <c r="A1025" s="134" t="s">
        <v>1059</v>
      </c>
      <c r="B1025" s="124">
        <f t="shared" si="15"/>
        <v>0</v>
      </c>
      <c r="C1025" s="121">
        <f>SUM(C1026:C1031)</f>
        <v>0</v>
      </c>
      <c r="D1025" s="121">
        <f>SUM(D1026:D1031)</f>
        <v>0</v>
      </c>
    </row>
    <row r="1026" spans="1:4" s="118" customFormat="1" ht="13.5">
      <c r="A1026" s="134" t="s">
        <v>69</v>
      </c>
      <c r="B1026" s="124">
        <f t="shared" si="15"/>
        <v>0</v>
      </c>
      <c r="C1026" s="121"/>
      <c r="D1026" s="121"/>
    </row>
    <row r="1027" spans="1:4" s="118" customFormat="1" ht="13.5">
      <c r="A1027" s="134" t="s">
        <v>70</v>
      </c>
      <c r="B1027" s="124">
        <f t="shared" si="15"/>
        <v>0</v>
      </c>
      <c r="C1027" s="121"/>
      <c r="D1027" s="121"/>
    </row>
    <row r="1028" spans="1:4" s="118" customFormat="1" ht="13.5">
      <c r="A1028" s="134" t="s">
        <v>71</v>
      </c>
      <c r="B1028" s="124">
        <f t="shared" si="15"/>
        <v>0</v>
      </c>
      <c r="C1028" s="121"/>
      <c r="D1028" s="121"/>
    </row>
    <row r="1029" spans="1:4" s="118" customFormat="1" ht="13.5">
      <c r="A1029" s="134" t="s">
        <v>1060</v>
      </c>
      <c r="B1029" s="124">
        <f t="shared" si="15"/>
        <v>0</v>
      </c>
      <c r="C1029" s="121"/>
      <c r="D1029" s="121"/>
    </row>
    <row r="1030" spans="1:4" s="118" customFormat="1" ht="13.5">
      <c r="A1030" s="134" t="s">
        <v>1061</v>
      </c>
      <c r="B1030" s="124">
        <f t="shared" ref="B1030:B1093" si="16">C1030+D1030</f>
        <v>0</v>
      </c>
      <c r="C1030" s="121"/>
      <c r="D1030" s="121"/>
    </row>
    <row r="1031" spans="1:4" s="118" customFormat="1" ht="13.5">
      <c r="A1031" s="134" t="s">
        <v>1062</v>
      </c>
      <c r="B1031" s="124">
        <f t="shared" si="16"/>
        <v>0</v>
      </c>
      <c r="C1031" s="121"/>
      <c r="D1031" s="121"/>
    </row>
    <row r="1032" spans="1:4" s="118" customFormat="1" ht="13.5">
      <c r="A1032" s="134" t="s">
        <v>1063</v>
      </c>
      <c r="B1032" s="124">
        <f t="shared" si="16"/>
        <v>59</v>
      </c>
      <c r="C1032" s="121">
        <f>SUM(C1033:C1038)</f>
        <v>59</v>
      </c>
      <c r="D1032" s="121">
        <f>SUM(D1033:D1038)</f>
        <v>0</v>
      </c>
    </row>
    <row r="1033" spans="1:4" s="118" customFormat="1" ht="13.5">
      <c r="A1033" s="134" t="s">
        <v>69</v>
      </c>
      <c r="B1033" s="124">
        <f t="shared" si="16"/>
        <v>27</v>
      </c>
      <c r="C1033" s="121">
        <v>27</v>
      </c>
      <c r="D1033" s="121"/>
    </row>
    <row r="1034" spans="1:4" s="118" customFormat="1" ht="13.5">
      <c r="A1034" s="134" t="s">
        <v>70</v>
      </c>
      <c r="B1034" s="124">
        <f t="shared" si="16"/>
        <v>12</v>
      </c>
      <c r="C1034" s="121">
        <v>12</v>
      </c>
      <c r="D1034" s="121"/>
    </row>
    <row r="1035" spans="1:4" s="118" customFormat="1" ht="13.5">
      <c r="A1035" s="134" t="s">
        <v>71</v>
      </c>
      <c r="B1035" s="124">
        <f t="shared" si="16"/>
        <v>0</v>
      </c>
      <c r="C1035" s="121">
        <v>0</v>
      </c>
      <c r="D1035" s="121"/>
    </row>
    <row r="1036" spans="1:4" s="118" customFormat="1" ht="13.5">
      <c r="A1036" s="134" t="s">
        <v>1064</v>
      </c>
      <c r="B1036" s="124">
        <f t="shared" si="16"/>
        <v>0</v>
      </c>
      <c r="C1036" s="121">
        <v>0</v>
      </c>
      <c r="D1036" s="121"/>
    </row>
    <row r="1037" spans="1:4" s="118" customFormat="1" ht="13.5">
      <c r="A1037" s="134" t="s">
        <v>1065</v>
      </c>
      <c r="B1037" s="124">
        <f t="shared" si="16"/>
        <v>0</v>
      </c>
      <c r="C1037" s="121">
        <v>0</v>
      </c>
      <c r="D1037" s="121"/>
    </row>
    <row r="1038" spans="1:4" s="118" customFormat="1" ht="13.5">
      <c r="A1038" s="134" t="s">
        <v>1066</v>
      </c>
      <c r="B1038" s="124">
        <f t="shared" si="16"/>
        <v>20</v>
      </c>
      <c r="C1038" s="121">
        <v>20</v>
      </c>
      <c r="D1038" s="121"/>
    </row>
    <row r="1039" spans="1:4" s="118" customFormat="1" ht="13.5">
      <c r="A1039" s="134" t="s">
        <v>1067</v>
      </c>
      <c r="B1039" s="124">
        <f t="shared" si="16"/>
        <v>0</v>
      </c>
      <c r="C1039" s="121">
        <f>SUM(C1040:C1044)</f>
        <v>0</v>
      </c>
      <c r="D1039" s="121">
        <f>SUM(D1040:D1044)</f>
        <v>0</v>
      </c>
    </row>
    <row r="1040" spans="1:4" s="118" customFormat="1" ht="13.5">
      <c r="A1040" s="134" t="s">
        <v>1068</v>
      </c>
      <c r="B1040" s="124">
        <f t="shared" si="16"/>
        <v>0</v>
      </c>
      <c r="C1040" s="121"/>
      <c r="D1040" s="121"/>
    </row>
    <row r="1041" spans="1:4" s="118" customFormat="1" ht="13.5">
      <c r="A1041" s="134" t="s">
        <v>1069</v>
      </c>
      <c r="B1041" s="124">
        <f t="shared" si="16"/>
        <v>0</v>
      </c>
      <c r="C1041" s="121"/>
      <c r="D1041" s="121"/>
    </row>
    <row r="1042" spans="1:4" s="118" customFormat="1" ht="13.5">
      <c r="A1042" s="134" t="s">
        <v>1070</v>
      </c>
      <c r="B1042" s="124">
        <f t="shared" si="16"/>
        <v>0</v>
      </c>
      <c r="C1042" s="121"/>
      <c r="D1042" s="121"/>
    </row>
    <row r="1043" spans="1:4" s="118" customFormat="1" ht="13.5">
      <c r="A1043" s="134" t="s">
        <v>1071</v>
      </c>
      <c r="B1043" s="124">
        <f t="shared" si="16"/>
        <v>0</v>
      </c>
      <c r="C1043" s="121"/>
      <c r="D1043" s="121"/>
    </row>
    <row r="1044" spans="1:4" s="118" customFormat="1" ht="13.5">
      <c r="A1044" s="134" t="s">
        <v>1072</v>
      </c>
      <c r="B1044" s="124">
        <f t="shared" si="16"/>
        <v>0</v>
      </c>
      <c r="C1044" s="121"/>
      <c r="D1044" s="121"/>
    </row>
    <row r="1045" spans="1:4" s="118" customFormat="1" ht="13.5">
      <c r="A1045" s="134" t="s">
        <v>619</v>
      </c>
      <c r="B1045" s="124">
        <f t="shared" si="16"/>
        <v>108</v>
      </c>
      <c r="C1045" s="121">
        <f>SUM(C1046,C1056,C1062)</f>
        <v>108</v>
      </c>
      <c r="D1045" s="121">
        <f>SUM(D1046,D1056,D1062)</f>
        <v>0</v>
      </c>
    </row>
    <row r="1046" spans="1:4" s="118" customFormat="1" ht="13.5">
      <c r="A1046" s="134" t="s">
        <v>1073</v>
      </c>
      <c r="B1046" s="124">
        <f t="shared" si="16"/>
        <v>61</v>
      </c>
      <c r="C1046" s="121">
        <f>SUM(C1047:C1055)</f>
        <v>61</v>
      </c>
      <c r="D1046" s="121">
        <f>SUM(D1047:D1055)</f>
        <v>0</v>
      </c>
    </row>
    <row r="1047" spans="1:4" s="118" customFormat="1" ht="13.5">
      <c r="A1047" s="134" t="s">
        <v>69</v>
      </c>
      <c r="B1047" s="124">
        <f t="shared" si="16"/>
        <v>61</v>
      </c>
      <c r="C1047" s="121">
        <v>61</v>
      </c>
      <c r="D1047" s="121"/>
    </row>
    <row r="1048" spans="1:4" s="118" customFormat="1" ht="13.5">
      <c r="A1048" s="134" t="s">
        <v>70</v>
      </c>
      <c r="B1048" s="124">
        <f t="shared" si="16"/>
        <v>0</v>
      </c>
      <c r="C1048" s="121"/>
      <c r="D1048" s="121"/>
    </row>
    <row r="1049" spans="1:4" s="118" customFormat="1" ht="13.5">
      <c r="A1049" s="134" t="s">
        <v>71</v>
      </c>
      <c r="B1049" s="124">
        <f t="shared" si="16"/>
        <v>0</v>
      </c>
      <c r="C1049" s="121">
        <v>0</v>
      </c>
      <c r="D1049" s="121"/>
    </row>
    <row r="1050" spans="1:4" s="118" customFormat="1" ht="13.5">
      <c r="A1050" s="134" t="s">
        <v>1074</v>
      </c>
      <c r="B1050" s="124">
        <f t="shared" si="16"/>
        <v>0</v>
      </c>
      <c r="C1050" s="121">
        <v>0</v>
      </c>
      <c r="D1050" s="121"/>
    </row>
    <row r="1051" spans="1:4" s="118" customFormat="1" ht="13.5">
      <c r="A1051" s="134" t="s">
        <v>1075</v>
      </c>
      <c r="B1051" s="124">
        <f t="shared" si="16"/>
        <v>0</v>
      </c>
      <c r="C1051" s="121">
        <v>0</v>
      </c>
      <c r="D1051" s="121"/>
    </row>
    <row r="1052" spans="1:4" s="118" customFormat="1" ht="13.5">
      <c r="A1052" s="134" t="s">
        <v>1076</v>
      </c>
      <c r="B1052" s="124">
        <f t="shared" si="16"/>
        <v>0</v>
      </c>
      <c r="C1052" s="121">
        <v>0</v>
      </c>
      <c r="D1052" s="121"/>
    </row>
    <row r="1053" spans="1:4" s="118" customFormat="1" ht="13.5">
      <c r="A1053" s="134" t="s">
        <v>1077</v>
      </c>
      <c r="B1053" s="124">
        <f t="shared" si="16"/>
        <v>0</v>
      </c>
      <c r="C1053" s="121">
        <v>0</v>
      </c>
      <c r="D1053" s="121"/>
    </row>
    <row r="1054" spans="1:4" s="118" customFormat="1" ht="13.5">
      <c r="A1054" s="134" t="s">
        <v>78</v>
      </c>
      <c r="B1054" s="124">
        <f t="shared" si="16"/>
        <v>0</v>
      </c>
      <c r="C1054" s="121"/>
      <c r="D1054" s="121"/>
    </row>
    <row r="1055" spans="1:4" s="118" customFormat="1" ht="13.5">
      <c r="A1055" s="134" t="s">
        <v>1078</v>
      </c>
      <c r="B1055" s="124">
        <f t="shared" si="16"/>
        <v>0</v>
      </c>
      <c r="C1055" s="121"/>
      <c r="D1055" s="121"/>
    </row>
    <row r="1056" spans="1:4" s="118" customFormat="1" ht="13.5">
      <c r="A1056" s="134" t="s">
        <v>1079</v>
      </c>
      <c r="B1056" s="124">
        <f t="shared" si="16"/>
        <v>47</v>
      </c>
      <c r="C1056" s="121">
        <f>SUM(C1057:C1061)</f>
        <v>47</v>
      </c>
      <c r="D1056" s="121">
        <f>SUM(D1057:D1061)</f>
        <v>0</v>
      </c>
    </row>
    <row r="1057" spans="1:4" s="118" customFormat="1" ht="13.5">
      <c r="A1057" s="134" t="s">
        <v>69</v>
      </c>
      <c r="B1057" s="124">
        <f t="shared" si="16"/>
        <v>47</v>
      </c>
      <c r="C1057" s="121">
        <v>47</v>
      </c>
      <c r="D1057" s="121"/>
    </row>
    <row r="1058" spans="1:4" s="118" customFormat="1" ht="13.5">
      <c r="A1058" s="134" t="s">
        <v>70</v>
      </c>
      <c r="B1058" s="124">
        <f t="shared" si="16"/>
        <v>0</v>
      </c>
      <c r="C1058" s="121"/>
      <c r="D1058" s="121"/>
    </row>
    <row r="1059" spans="1:4" s="118" customFormat="1" ht="13.5">
      <c r="A1059" s="134" t="s">
        <v>71</v>
      </c>
      <c r="B1059" s="124">
        <f t="shared" si="16"/>
        <v>0</v>
      </c>
      <c r="C1059" s="121">
        <v>0</v>
      </c>
      <c r="D1059" s="121"/>
    </row>
    <row r="1060" spans="1:4" s="118" customFormat="1" ht="13.5">
      <c r="A1060" s="134" t="s">
        <v>1080</v>
      </c>
      <c r="B1060" s="124">
        <f t="shared" si="16"/>
        <v>0</v>
      </c>
      <c r="C1060" s="121">
        <v>0</v>
      </c>
      <c r="D1060" s="121"/>
    </row>
    <row r="1061" spans="1:4" s="118" customFormat="1" ht="13.5">
      <c r="A1061" s="134" t="s">
        <v>1081</v>
      </c>
      <c r="B1061" s="124">
        <f t="shared" si="16"/>
        <v>0</v>
      </c>
      <c r="C1061" s="121">
        <v>0</v>
      </c>
      <c r="D1061" s="121"/>
    </row>
    <row r="1062" spans="1:4" s="118" customFormat="1" ht="13.5">
      <c r="A1062" s="134" t="s">
        <v>1082</v>
      </c>
      <c r="B1062" s="124">
        <f t="shared" si="16"/>
        <v>0</v>
      </c>
      <c r="C1062" s="121">
        <f>SUM(C1063:C1064)</f>
        <v>0</v>
      </c>
      <c r="D1062" s="121">
        <f>SUM(D1063:D1064)</f>
        <v>0</v>
      </c>
    </row>
    <row r="1063" spans="1:4" s="118" customFormat="1" ht="13.5">
      <c r="A1063" s="134" t="s">
        <v>1083</v>
      </c>
      <c r="B1063" s="124">
        <f t="shared" si="16"/>
        <v>0</v>
      </c>
      <c r="C1063" s="121"/>
      <c r="D1063" s="121"/>
    </row>
    <row r="1064" spans="1:4" s="118" customFormat="1" ht="13.5">
      <c r="A1064" s="134" t="s">
        <v>620</v>
      </c>
      <c r="B1064" s="124">
        <f t="shared" si="16"/>
        <v>0</v>
      </c>
      <c r="C1064" s="121"/>
      <c r="D1064" s="121"/>
    </row>
    <row r="1065" spans="1:4" s="118" customFormat="1" ht="13.5">
      <c r="A1065" s="134" t="s">
        <v>621</v>
      </c>
      <c r="B1065" s="124">
        <f t="shared" si="16"/>
        <v>0</v>
      </c>
      <c r="C1065" s="121">
        <f>SUM(C1066,C1073,C1079)</f>
        <v>0</v>
      </c>
      <c r="D1065" s="121">
        <f>SUM(D1066,D1073,D1079)</f>
        <v>0</v>
      </c>
    </row>
    <row r="1066" spans="1:4" s="118" customFormat="1" ht="13.5">
      <c r="A1066" s="134" t="s">
        <v>1084</v>
      </c>
      <c r="B1066" s="124">
        <f t="shared" si="16"/>
        <v>0</v>
      </c>
      <c r="C1066" s="121">
        <f>SUM(C1067:C1072)</f>
        <v>0</v>
      </c>
      <c r="D1066" s="121">
        <f>SUM(D1067:D1072)</f>
        <v>0</v>
      </c>
    </row>
    <row r="1067" spans="1:4" s="118" customFormat="1" ht="13.5">
      <c r="A1067" s="134" t="s">
        <v>69</v>
      </c>
      <c r="B1067" s="124">
        <f t="shared" si="16"/>
        <v>0</v>
      </c>
      <c r="C1067" s="121"/>
      <c r="D1067" s="121"/>
    </row>
    <row r="1068" spans="1:4" s="118" customFormat="1" ht="13.5">
      <c r="A1068" s="134" t="s">
        <v>70</v>
      </c>
      <c r="B1068" s="124">
        <f t="shared" si="16"/>
        <v>0</v>
      </c>
      <c r="C1068" s="121"/>
      <c r="D1068" s="121"/>
    </row>
    <row r="1069" spans="1:4" s="118" customFormat="1" ht="13.5">
      <c r="A1069" s="134" t="s">
        <v>71</v>
      </c>
      <c r="B1069" s="124">
        <f t="shared" si="16"/>
        <v>0</v>
      </c>
      <c r="C1069" s="121"/>
      <c r="D1069" s="121"/>
    </row>
    <row r="1070" spans="1:4" s="118" customFormat="1" ht="13.5">
      <c r="A1070" s="134" t="s">
        <v>1085</v>
      </c>
      <c r="B1070" s="124">
        <f t="shared" si="16"/>
        <v>0</v>
      </c>
      <c r="C1070" s="121"/>
      <c r="D1070" s="121"/>
    </row>
    <row r="1071" spans="1:4" s="118" customFormat="1" ht="13.5">
      <c r="A1071" s="134" t="s">
        <v>78</v>
      </c>
      <c r="B1071" s="124">
        <f t="shared" si="16"/>
        <v>0</v>
      </c>
      <c r="C1071" s="121"/>
      <c r="D1071" s="121"/>
    </row>
    <row r="1072" spans="1:4" s="118" customFormat="1" ht="13.5">
      <c r="A1072" s="134" t="s">
        <v>1086</v>
      </c>
      <c r="B1072" s="124">
        <f t="shared" si="16"/>
        <v>0</v>
      </c>
      <c r="C1072" s="121"/>
      <c r="D1072" s="121"/>
    </row>
    <row r="1073" spans="1:4" s="118" customFormat="1" ht="13.5">
      <c r="A1073" s="134" t="s">
        <v>1087</v>
      </c>
      <c r="B1073" s="124">
        <f t="shared" si="16"/>
        <v>0</v>
      </c>
      <c r="C1073" s="121">
        <f>SUM(C1074:C1078)</f>
        <v>0</v>
      </c>
      <c r="D1073" s="121">
        <f>SUM(D1074:D1078)</f>
        <v>0</v>
      </c>
    </row>
    <row r="1074" spans="1:4" s="118" customFormat="1" ht="13.5">
      <c r="A1074" s="134" t="s">
        <v>1088</v>
      </c>
      <c r="B1074" s="124">
        <f t="shared" si="16"/>
        <v>0</v>
      </c>
      <c r="C1074" s="121"/>
      <c r="D1074" s="121"/>
    </row>
    <row r="1075" spans="1:4" s="118" customFormat="1" ht="13.5">
      <c r="A1075" s="135" t="s">
        <v>1089</v>
      </c>
      <c r="B1075" s="124">
        <f t="shared" si="16"/>
        <v>0</v>
      </c>
      <c r="C1075" s="121"/>
      <c r="D1075" s="121"/>
    </row>
    <row r="1076" spans="1:4" s="118" customFormat="1" ht="13.5">
      <c r="A1076" s="134" t="s">
        <v>1090</v>
      </c>
      <c r="B1076" s="124">
        <f t="shared" si="16"/>
        <v>0</v>
      </c>
      <c r="C1076" s="121"/>
      <c r="D1076" s="121"/>
    </row>
    <row r="1077" spans="1:4" s="118" customFormat="1" ht="13.5">
      <c r="A1077" s="134" t="s">
        <v>1091</v>
      </c>
      <c r="B1077" s="124">
        <f t="shared" si="16"/>
        <v>0</v>
      </c>
      <c r="C1077" s="121"/>
      <c r="D1077" s="121"/>
    </row>
    <row r="1078" spans="1:4" s="118" customFormat="1" ht="13.5">
      <c r="A1078" s="134" t="s">
        <v>1092</v>
      </c>
      <c r="B1078" s="124">
        <f t="shared" si="16"/>
        <v>0</v>
      </c>
      <c r="C1078" s="121"/>
      <c r="D1078" s="121"/>
    </row>
    <row r="1079" spans="1:4" s="118" customFormat="1" ht="13.5">
      <c r="A1079" s="134" t="s">
        <v>1093</v>
      </c>
      <c r="B1079" s="124">
        <f t="shared" si="16"/>
        <v>0</v>
      </c>
      <c r="C1079" s="121"/>
      <c r="D1079" s="121"/>
    </row>
    <row r="1080" spans="1:4" s="118" customFormat="1" ht="13.5">
      <c r="A1080" s="134" t="s">
        <v>622</v>
      </c>
      <c r="B1080" s="124">
        <f t="shared" si="16"/>
        <v>0</v>
      </c>
      <c r="C1080" s="121">
        <f>SUM(C1081:C1089)</f>
        <v>0</v>
      </c>
      <c r="D1080" s="121">
        <f>SUM(D1081:D1089)</f>
        <v>0</v>
      </c>
    </row>
    <row r="1081" spans="1:4" s="118" customFormat="1" ht="13.5">
      <c r="A1081" s="134" t="s">
        <v>42</v>
      </c>
      <c r="B1081" s="124">
        <f t="shared" si="16"/>
        <v>0</v>
      </c>
      <c r="C1081" s="121"/>
      <c r="D1081" s="121"/>
    </row>
    <row r="1082" spans="1:4" s="118" customFormat="1" ht="13.5">
      <c r="A1082" s="134" t="s">
        <v>45</v>
      </c>
      <c r="B1082" s="124">
        <f t="shared" si="16"/>
        <v>0</v>
      </c>
      <c r="C1082" s="121"/>
      <c r="D1082" s="121"/>
    </row>
    <row r="1083" spans="1:4" s="118" customFormat="1" ht="13.5">
      <c r="A1083" s="134" t="s">
        <v>47</v>
      </c>
      <c r="B1083" s="124">
        <f t="shared" si="16"/>
        <v>0</v>
      </c>
      <c r="C1083" s="121"/>
      <c r="D1083" s="121"/>
    </row>
    <row r="1084" spans="1:4" s="118" customFormat="1" ht="13.5">
      <c r="A1084" s="134" t="s">
        <v>1094</v>
      </c>
      <c r="B1084" s="124">
        <f t="shared" si="16"/>
        <v>0</v>
      </c>
      <c r="C1084" s="121"/>
      <c r="D1084" s="121"/>
    </row>
    <row r="1085" spans="1:4" s="118" customFormat="1" ht="13.5">
      <c r="A1085" s="134" t="s">
        <v>50</v>
      </c>
      <c r="B1085" s="124">
        <f t="shared" si="16"/>
        <v>0</v>
      </c>
      <c r="C1085" s="121"/>
      <c r="D1085" s="121"/>
    </row>
    <row r="1086" spans="1:4" s="118" customFormat="1" ht="13.5">
      <c r="A1086" s="134" t="s">
        <v>1095</v>
      </c>
      <c r="B1086" s="124">
        <f t="shared" si="16"/>
        <v>0</v>
      </c>
      <c r="C1086" s="121"/>
      <c r="D1086" s="121"/>
    </row>
    <row r="1087" spans="1:4" s="118" customFormat="1" ht="13.5">
      <c r="A1087" s="134" t="s">
        <v>53</v>
      </c>
      <c r="B1087" s="124">
        <f t="shared" si="16"/>
        <v>0</v>
      </c>
      <c r="C1087" s="121"/>
      <c r="D1087" s="121"/>
    </row>
    <row r="1088" spans="1:4" s="118" customFormat="1" ht="13.5">
      <c r="A1088" s="134" t="s">
        <v>57</v>
      </c>
      <c r="B1088" s="124">
        <f t="shared" si="16"/>
        <v>0</v>
      </c>
      <c r="C1088" s="121"/>
      <c r="D1088" s="121"/>
    </row>
    <row r="1089" spans="1:4" s="118" customFormat="1" ht="13.5">
      <c r="A1089" s="134" t="s">
        <v>62</v>
      </c>
      <c r="B1089" s="124">
        <f t="shared" si="16"/>
        <v>0</v>
      </c>
      <c r="C1089" s="121"/>
      <c r="D1089" s="121"/>
    </row>
    <row r="1090" spans="1:4" s="118" customFormat="1" ht="13.5">
      <c r="A1090" s="134" t="s">
        <v>623</v>
      </c>
      <c r="B1090" s="124">
        <f t="shared" si="16"/>
        <v>1619</v>
      </c>
      <c r="C1090" s="121">
        <f>SUM(C1091,C1118,C1133)</f>
        <v>1619</v>
      </c>
      <c r="D1090" s="121">
        <f>SUM(D1091,D1118,D1133)</f>
        <v>0</v>
      </c>
    </row>
    <row r="1091" spans="1:4" s="118" customFormat="1" ht="13.5">
      <c r="A1091" s="134" t="s">
        <v>1096</v>
      </c>
      <c r="B1091" s="124">
        <f t="shared" si="16"/>
        <v>1557</v>
      </c>
      <c r="C1091" s="121">
        <f>SUM(C1092:C1117)</f>
        <v>1557</v>
      </c>
      <c r="D1091" s="121">
        <f>SUM(D1092:D1117)</f>
        <v>0</v>
      </c>
    </row>
    <row r="1092" spans="1:4" s="118" customFormat="1" ht="13.5">
      <c r="A1092" s="134" t="s">
        <v>69</v>
      </c>
      <c r="B1092" s="124">
        <f t="shared" si="16"/>
        <v>341</v>
      </c>
      <c r="C1092" s="121">
        <v>341</v>
      </c>
      <c r="D1092" s="121"/>
    </row>
    <row r="1093" spans="1:4" s="118" customFormat="1" ht="13.5">
      <c r="A1093" s="134" t="s">
        <v>70</v>
      </c>
      <c r="B1093" s="124">
        <f t="shared" si="16"/>
        <v>0</v>
      </c>
      <c r="C1093" s="121"/>
      <c r="D1093" s="121"/>
    </row>
    <row r="1094" spans="1:4" s="118" customFormat="1" ht="13.5">
      <c r="A1094" s="134" t="s">
        <v>71</v>
      </c>
      <c r="B1094" s="124">
        <f t="shared" ref="B1094:B1157" si="17">C1094+D1094</f>
        <v>0</v>
      </c>
      <c r="C1094" s="121">
        <v>0</v>
      </c>
      <c r="D1094" s="121"/>
    </row>
    <row r="1095" spans="1:4" s="118" customFormat="1" ht="13.5">
      <c r="A1095" s="134" t="s">
        <v>1097</v>
      </c>
      <c r="B1095" s="124">
        <f t="shared" si="17"/>
        <v>250</v>
      </c>
      <c r="C1095" s="121">
        <v>250</v>
      </c>
      <c r="D1095" s="121"/>
    </row>
    <row r="1096" spans="1:4" s="118" customFormat="1" ht="13.5">
      <c r="A1096" s="134" t="s">
        <v>1098</v>
      </c>
      <c r="B1096" s="124">
        <f t="shared" si="17"/>
        <v>250</v>
      </c>
      <c r="C1096" s="121">
        <v>250</v>
      </c>
      <c r="D1096" s="121"/>
    </row>
    <row r="1097" spans="1:4" s="118" customFormat="1" ht="13.5">
      <c r="A1097" s="134" t="s">
        <v>1099</v>
      </c>
      <c r="B1097" s="124">
        <f t="shared" si="17"/>
        <v>250</v>
      </c>
      <c r="C1097" s="121">
        <v>250</v>
      </c>
      <c r="D1097" s="121"/>
    </row>
    <row r="1098" spans="1:4" s="118" customFormat="1" ht="13.5">
      <c r="A1098" s="134" t="s">
        <v>1100</v>
      </c>
      <c r="B1098" s="124">
        <f t="shared" si="17"/>
        <v>0</v>
      </c>
      <c r="C1098" s="121">
        <v>0</v>
      </c>
      <c r="D1098" s="121"/>
    </row>
    <row r="1099" spans="1:4" s="118" customFormat="1" ht="13.5">
      <c r="A1099" s="134" t="s">
        <v>1101</v>
      </c>
      <c r="B1099" s="124">
        <f t="shared" si="17"/>
        <v>0</v>
      </c>
      <c r="C1099" s="121">
        <v>0</v>
      </c>
      <c r="D1099" s="121"/>
    </row>
    <row r="1100" spans="1:4" s="118" customFormat="1" ht="13.5">
      <c r="A1100" s="134" t="s">
        <v>1102</v>
      </c>
      <c r="B1100" s="124">
        <f t="shared" si="17"/>
        <v>0</v>
      </c>
      <c r="C1100" s="121">
        <v>0</v>
      </c>
      <c r="D1100" s="121"/>
    </row>
    <row r="1101" spans="1:4" s="118" customFormat="1" ht="13.5">
      <c r="A1101" s="134" t="s">
        <v>1103</v>
      </c>
      <c r="B1101" s="124">
        <f t="shared" si="17"/>
        <v>0</v>
      </c>
      <c r="C1101" s="121">
        <v>0</v>
      </c>
      <c r="D1101" s="121"/>
    </row>
    <row r="1102" spans="1:4" s="118" customFormat="1" ht="13.5">
      <c r="A1102" s="134" t="s">
        <v>1104</v>
      </c>
      <c r="B1102" s="124">
        <f t="shared" si="17"/>
        <v>0</v>
      </c>
      <c r="C1102" s="121">
        <v>0</v>
      </c>
      <c r="D1102" s="121"/>
    </row>
    <row r="1103" spans="1:4" s="118" customFormat="1" ht="13.5">
      <c r="A1103" s="134" t="s">
        <v>1105</v>
      </c>
      <c r="B1103" s="124">
        <f t="shared" si="17"/>
        <v>0</v>
      </c>
      <c r="C1103" s="121">
        <v>0</v>
      </c>
      <c r="D1103" s="121"/>
    </row>
    <row r="1104" spans="1:4" s="118" customFormat="1" ht="13.5">
      <c r="A1104" s="134" t="s">
        <v>1106</v>
      </c>
      <c r="B1104" s="124">
        <f t="shared" si="17"/>
        <v>0</v>
      </c>
      <c r="C1104" s="121">
        <v>0</v>
      </c>
      <c r="D1104" s="121"/>
    </row>
    <row r="1105" spans="1:4" s="118" customFormat="1" ht="13.5">
      <c r="A1105" s="134" t="s">
        <v>1107</v>
      </c>
      <c r="B1105" s="124">
        <f t="shared" si="17"/>
        <v>0</v>
      </c>
      <c r="C1105" s="121">
        <v>0</v>
      </c>
      <c r="D1105" s="121"/>
    </row>
    <row r="1106" spans="1:4" s="118" customFormat="1" ht="13.5">
      <c r="A1106" s="134" t="s">
        <v>1108</v>
      </c>
      <c r="B1106" s="124">
        <f t="shared" si="17"/>
        <v>0</v>
      </c>
      <c r="C1106" s="121">
        <v>0</v>
      </c>
      <c r="D1106" s="121"/>
    </row>
    <row r="1107" spans="1:4" s="118" customFormat="1" ht="13.5">
      <c r="A1107" s="134" t="s">
        <v>1109</v>
      </c>
      <c r="B1107" s="124">
        <f t="shared" si="17"/>
        <v>0</v>
      </c>
      <c r="C1107" s="121">
        <v>0</v>
      </c>
      <c r="D1107" s="121"/>
    </row>
    <row r="1108" spans="1:4" s="118" customFormat="1" ht="13.5">
      <c r="A1108" s="134" t="s">
        <v>1110</v>
      </c>
      <c r="B1108" s="124">
        <f t="shared" si="17"/>
        <v>0</v>
      </c>
      <c r="C1108" s="121"/>
      <c r="D1108" s="121"/>
    </row>
    <row r="1109" spans="1:4" s="118" customFormat="1" ht="13.5">
      <c r="A1109" s="134" t="s">
        <v>1111</v>
      </c>
      <c r="B1109" s="124">
        <f t="shared" si="17"/>
        <v>0</v>
      </c>
      <c r="C1109" s="121"/>
      <c r="D1109" s="121"/>
    </row>
    <row r="1110" spans="1:4" s="118" customFormat="1" ht="13.5">
      <c r="A1110" s="134" t="s">
        <v>1112</v>
      </c>
      <c r="B1110" s="124">
        <f t="shared" si="17"/>
        <v>0</v>
      </c>
      <c r="C1110" s="121"/>
      <c r="D1110" s="121"/>
    </row>
    <row r="1111" spans="1:4" s="118" customFormat="1" ht="13.5">
      <c r="A1111" s="134" t="s">
        <v>1113</v>
      </c>
      <c r="B1111" s="124">
        <f t="shared" si="17"/>
        <v>0</v>
      </c>
      <c r="C1111" s="121"/>
      <c r="D1111" s="121"/>
    </row>
    <row r="1112" spans="1:4" s="118" customFormat="1" ht="13.5">
      <c r="A1112" s="134" t="s">
        <v>1114</v>
      </c>
      <c r="B1112" s="124">
        <f t="shared" si="17"/>
        <v>0</v>
      </c>
      <c r="C1112" s="121"/>
      <c r="D1112" s="121"/>
    </row>
    <row r="1113" spans="1:4" s="118" customFormat="1" ht="13.5">
      <c r="A1113" s="134" t="s">
        <v>1115</v>
      </c>
      <c r="B1113" s="124">
        <f t="shared" si="17"/>
        <v>0</v>
      </c>
      <c r="C1113" s="121"/>
      <c r="D1113" s="121"/>
    </row>
    <row r="1114" spans="1:4" s="118" customFormat="1" ht="13.5">
      <c r="A1114" s="134" t="s">
        <v>1116</v>
      </c>
      <c r="B1114" s="124">
        <f t="shared" si="17"/>
        <v>0</v>
      </c>
      <c r="C1114" s="121"/>
      <c r="D1114" s="121"/>
    </row>
    <row r="1115" spans="1:4" s="118" customFormat="1" ht="13.5">
      <c r="A1115" s="134" t="s">
        <v>1117</v>
      </c>
      <c r="B1115" s="124">
        <f t="shared" si="17"/>
        <v>0</v>
      </c>
      <c r="C1115" s="121"/>
      <c r="D1115" s="121"/>
    </row>
    <row r="1116" spans="1:4" s="118" customFormat="1" ht="13.5">
      <c r="A1116" s="134" t="s">
        <v>78</v>
      </c>
      <c r="B1116" s="124">
        <f t="shared" si="17"/>
        <v>206</v>
      </c>
      <c r="C1116" s="121">
        <v>206</v>
      </c>
      <c r="D1116" s="121"/>
    </row>
    <row r="1117" spans="1:4" s="118" customFormat="1" ht="13.5">
      <c r="A1117" s="134" t="s">
        <v>1118</v>
      </c>
      <c r="B1117" s="124">
        <f t="shared" si="17"/>
        <v>260</v>
      </c>
      <c r="C1117" s="121">
        <v>260</v>
      </c>
      <c r="D1117" s="121"/>
    </row>
    <row r="1118" spans="1:4" s="118" customFormat="1" ht="13.5">
      <c r="A1118" s="134" t="s">
        <v>1119</v>
      </c>
      <c r="B1118" s="124">
        <f t="shared" si="17"/>
        <v>62</v>
      </c>
      <c r="C1118" s="121">
        <f>SUM(C1119:C1132)</f>
        <v>62</v>
      </c>
      <c r="D1118" s="121">
        <f>SUM(D1119:D1132)</f>
        <v>0</v>
      </c>
    </row>
    <row r="1119" spans="1:4" s="118" customFormat="1" ht="13.5">
      <c r="A1119" s="134" t="s">
        <v>69</v>
      </c>
      <c r="B1119" s="124">
        <f t="shared" si="17"/>
        <v>22</v>
      </c>
      <c r="C1119" s="121">
        <v>22</v>
      </c>
      <c r="D1119" s="121"/>
    </row>
    <row r="1120" spans="1:4" s="118" customFormat="1" ht="13.5">
      <c r="A1120" s="134" t="s">
        <v>70</v>
      </c>
      <c r="B1120" s="124">
        <f t="shared" si="17"/>
        <v>0</v>
      </c>
      <c r="C1120" s="121">
        <v>0</v>
      </c>
      <c r="D1120" s="121"/>
    </row>
    <row r="1121" spans="1:4" s="118" customFormat="1" ht="13.5">
      <c r="A1121" s="134" t="s">
        <v>71</v>
      </c>
      <c r="B1121" s="124">
        <f t="shared" si="17"/>
        <v>0</v>
      </c>
      <c r="C1121" s="121">
        <v>0</v>
      </c>
      <c r="D1121" s="121"/>
    </row>
    <row r="1122" spans="1:4" s="118" customFormat="1" ht="13.5">
      <c r="A1122" s="134" t="s">
        <v>1120</v>
      </c>
      <c r="B1122" s="124">
        <f t="shared" si="17"/>
        <v>0</v>
      </c>
      <c r="C1122" s="121">
        <v>0</v>
      </c>
      <c r="D1122" s="121"/>
    </row>
    <row r="1123" spans="1:4" s="118" customFormat="1" ht="13.5">
      <c r="A1123" s="134" t="s">
        <v>1121</v>
      </c>
      <c r="B1123" s="124">
        <f t="shared" si="17"/>
        <v>0</v>
      </c>
      <c r="C1123" s="121">
        <v>0</v>
      </c>
      <c r="D1123" s="121"/>
    </row>
    <row r="1124" spans="1:4" s="118" customFormat="1" ht="13.5">
      <c r="A1124" s="134" t="s">
        <v>1122</v>
      </c>
      <c r="B1124" s="124">
        <f t="shared" si="17"/>
        <v>0</v>
      </c>
      <c r="C1124" s="121">
        <v>0</v>
      </c>
      <c r="D1124" s="121"/>
    </row>
    <row r="1125" spans="1:4" s="118" customFormat="1" ht="13.5">
      <c r="A1125" s="134" t="s">
        <v>1123</v>
      </c>
      <c r="B1125" s="124">
        <f t="shared" si="17"/>
        <v>0</v>
      </c>
      <c r="C1125" s="121">
        <v>0</v>
      </c>
      <c r="D1125" s="121"/>
    </row>
    <row r="1126" spans="1:4" s="118" customFormat="1" ht="13.5">
      <c r="A1126" s="134" t="s">
        <v>1124</v>
      </c>
      <c r="B1126" s="124">
        <f t="shared" si="17"/>
        <v>0</v>
      </c>
      <c r="C1126" s="121">
        <v>0</v>
      </c>
      <c r="D1126" s="121"/>
    </row>
    <row r="1127" spans="1:4" s="118" customFormat="1" ht="13.5">
      <c r="A1127" s="134" t="s">
        <v>1125</v>
      </c>
      <c r="B1127" s="124">
        <f t="shared" si="17"/>
        <v>0</v>
      </c>
      <c r="C1127" s="121">
        <v>0</v>
      </c>
      <c r="D1127" s="121"/>
    </row>
    <row r="1128" spans="1:4" s="118" customFormat="1" ht="13.5">
      <c r="A1128" s="134" t="s">
        <v>1126</v>
      </c>
      <c r="B1128" s="124">
        <f t="shared" si="17"/>
        <v>12</v>
      </c>
      <c r="C1128" s="121">
        <v>12</v>
      </c>
      <c r="D1128" s="121"/>
    </row>
    <row r="1129" spans="1:4" s="118" customFormat="1" ht="13.5">
      <c r="A1129" s="134" t="s">
        <v>1127</v>
      </c>
      <c r="B1129" s="124">
        <f t="shared" si="17"/>
        <v>0</v>
      </c>
      <c r="C1129" s="121">
        <v>0</v>
      </c>
      <c r="D1129" s="121"/>
    </row>
    <row r="1130" spans="1:4" s="118" customFormat="1" ht="13.5">
      <c r="A1130" s="134" t="s">
        <v>1128</v>
      </c>
      <c r="B1130" s="124">
        <f t="shared" si="17"/>
        <v>0</v>
      </c>
      <c r="C1130" s="121">
        <v>0</v>
      </c>
      <c r="D1130" s="121"/>
    </row>
    <row r="1131" spans="1:4" s="118" customFormat="1" ht="13.5">
      <c r="A1131" s="134" t="s">
        <v>1129</v>
      </c>
      <c r="B1131" s="124">
        <f t="shared" si="17"/>
        <v>0</v>
      </c>
      <c r="C1131" s="121">
        <v>0</v>
      </c>
      <c r="D1131" s="121"/>
    </row>
    <row r="1132" spans="1:4" s="118" customFormat="1" ht="13.5">
      <c r="A1132" s="134" t="s">
        <v>1130</v>
      </c>
      <c r="B1132" s="124">
        <f t="shared" si="17"/>
        <v>28</v>
      </c>
      <c r="C1132" s="121">
        <v>28</v>
      </c>
      <c r="D1132" s="121"/>
    </row>
    <row r="1133" spans="1:4" s="118" customFormat="1" ht="13.5">
      <c r="A1133" s="134" t="s">
        <v>1131</v>
      </c>
      <c r="B1133" s="124">
        <f t="shared" si="17"/>
        <v>0</v>
      </c>
      <c r="C1133" s="121"/>
      <c r="D1133" s="121"/>
    </row>
    <row r="1134" spans="1:4" s="118" customFormat="1" ht="13.5">
      <c r="A1134" s="134" t="s">
        <v>624</v>
      </c>
      <c r="B1134" s="124">
        <f t="shared" si="17"/>
        <v>7588</v>
      </c>
      <c r="C1134" s="121">
        <f>SUM(C1135,C1146,C1150)</f>
        <v>6303</v>
      </c>
      <c r="D1134" s="121">
        <f>SUM(D1135,D1146,D1150)</f>
        <v>1285</v>
      </c>
    </row>
    <row r="1135" spans="1:4" s="118" customFormat="1" ht="13.5">
      <c r="A1135" s="134" t="s">
        <v>1132</v>
      </c>
      <c r="B1135" s="124">
        <f t="shared" si="17"/>
        <v>3693</v>
      </c>
      <c r="C1135" s="121">
        <f>SUM(C1136:C1145)</f>
        <v>2408</v>
      </c>
      <c r="D1135" s="121">
        <f>SUM(D1136:D1145)</f>
        <v>1285</v>
      </c>
    </row>
    <row r="1136" spans="1:4" s="118" customFormat="1" ht="13.5">
      <c r="A1136" s="134" t="s">
        <v>1133</v>
      </c>
      <c r="B1136" s="124">
        <f t="shared" si="17"/>
        <v>0</v>
      </c>
      <c r="C1136" s="121">
        <v>0</v>
      </c>
      <c r="D1136" s="121"/>
    </row>
    <row r="1137" spans="1:4" s="118" customFormat="1" ht="13.5">
      <c r="A1137" s="134" t="s">
        <v>1134</v>
      </c>
      <c r="B1137" s="124">
        <f t="shared" si="17"/>
        <v>0</v>
      </c>
      <c r="C1137" s="121">
        <v>0</v>
      </c>
      <c r="D1137" s="121"/>
    </row>
    <row r="1138" spans="1:4" s="118" customFormat="1" ht="13.5">
      <c r="A1138" s="134" t="s">
        <v>1135</v>
      </c>
      <c r="B1138" s="124">
        <f t="shared" si="17"/>
        <v>0</v>
      </c>
      <c r="C1138" s="121">
        <v>0</v>
      </c>
      <c r="D1138" s="121"/>
    </row>
    <row r="1139" spans="1:4" s="118" customFormat="1" ht="13.5">
      <c r="A1139" s="134" t="s">
        <v>1136</v>
      </c>
      <c r="B1139" s="124">
        <f t="shared" si="17"/>
        <v>0</v>
      </c>
      <c r="C1139" s="121">
        <v>0</v>
      </c>
      <c r="D1139" s="121"/>
    </row>
    <row r="1140" spans="1:4" s="118" customFormat="1" ht="13.5">
      <c r="A1140" s="134" t="s">
        <v>1137</v>
      </c>
      <c r="B1140" s="124">
        <f t="shared" si="17"/>
        <v>952</v>
      </c>
      <c r="C1140" s="121"/>
      <c r="D1140" s="121">
        <v>952</v>
      </c>
    </row>
    <row r="1141" spans="1:4" s="118" customFormat="1" ht="13.5">
      <c r="A1141" s="134" t="s">
        <v>1138</v>
      </c>
      <c r="B1141" s="124">
        <f t="shared" si="17"/>
        <v>0</v>
      </c>
      <c r="C1141" s="121">
        <v>0</v>
      </c>
      <c r="D1141" s="121"/>
    </row>
    <row r="1142" spans="1:4" s="118" customFormat="1" ht="13.5">
      <c r="A1142" s="134" t="s">
        <v>1139</v>
      </c>
      <c r="B1142" s="124">
        <f t="shared" si="17"/>
        <v>0</v>
      </c>
      <c r="C1142" s="121">
        <v>0</v>
      </c>
      <c r="D1142" s="121"/>
    </row>
    <row r="1143" spans="1:4" s="118" customFormat="1" ht="13.5">
      <c r="A1143" s="134" t="s">
        <v>1140</v>
      </c>
      <c r="B1143" s="124">
        <f t="shared" si="17"/>
        <v>0</v>
      </c>
      <c r="C1143" s="121"/>
      <c r="D1143" s="121"/>
    </row>
    <row r="1144" spans="1:4" s="118" customFormat="1" ht="13.5">
      <c r="A1144" s="134" t="s">
        <v>1141</v>
      </c>
      <c r="B1144" s="124">
        <f t="shared" si="17"/>
        <v>0</v>
      </c>
      <c r="C1144" s="121"/>
      <c r="D1144" s="121"/>
    </row>
    <row r="1145" spans="1:4" s="118" customFormat="1" ht="13.5">
      <c r="A1145" s="134" t="s">
        <v>1142</v>
      </c>
      <c r="B1145" s="124">
        <f t="shared" si="17"/>
        <v>2741</v>
      </c>
      <c r="C1145" s="121">
        <v>2408</v>
      </c>
      <c r="D1145" s="121">
        <v>333</v>
      </c>
    </row>
    <row r="1146" spans="1:4" s="118" customFormat="1" ht="13.5">
      <c r="A1146" s="134" t="s">
        <v>1143</v>
      </c>
      <c r="B1146" s="124">
        <f t="shared" si="17"/>
        <v>3895</v>
      </c>
      <c r="C1146" s="121">
        <f>SUM(C1147:C1149)</f>
        <v>3895</v>
      </c>
      <c r="D1146" s="121">
        <f>SUM(D1147:D1149)</f>
        <v>0</v>
      </c>
    </row>
    <row r="1147" spans="1:4" s="118" customFormat="1" ht="13.5">
      <c r="A1147" s="134" t="s">
        <v>1144</v>
      </c>
      <c r="B1147" s="124">
        <f t="shared" si="17"/>
        <v>3895</v>
      </c>
      <c r="C1147" s="121">
        <f>3795+55+45</f>
        <v>3895</v>
      </c>
      <c r="D1147" s="121"/>
    </row>
    <row r="1148" spans="1:4" s="118" customFormat="1" ht="13.5">
      <c r="A1148" s="134" t="s">
        <v>1145</v>
      </c>
      <c r="B1148" s="124">
        <f t="shared" si="17"/>
        <v>0</v>
      </c>
      <c r="C1148" s="121"/>
      <c r="D1148" s="121"/>
    </row>
    <row r="1149" spans="1:4" s="118" customFormat="1" ht="13.5">
      <c r="A1149" s="134" t="s">
        <v>1146</v>
      </c>
      <c r="B1149" s="124">
        <f t="shared" si="17"/>
        <v>0</v>
      </c>
      <c r="C1149" s="121"/>
      <c r="D1149" s="121"/>
    </row>
    <row r="1150" spans="1:4" s="118" customFormat="1" ht="13.5">
      <c r="A1150" s="134" t="s">
        <v>1147</v>
      </c>
      <c r="B1150" s="124">
        <f t="shared" si="17"/>
        <v>0</v>
      </c>
      <c r="C1150" s="121">
        <f>SUM(C1151:C1153)</f>
        <v>0</v>
      </c>
      <c r="D1150" s="121">
        <f>SUM(D1151:D1153)</f>
        <v>0</v>
      </c>
    </row>
    <row r="1151" spans="1:4" s="118" customFormat="1" ht="13.5">
      <c r="A1151" s="134" t="s">
        <v>1148</v>
      </c>
      <c r="B1151" s="124">
        <f t="shared" si="17"/>
        <v>0</v>
      </c>
      <c r="C1151" s="121"/>
      <c r="D1151" s="121"/>
    </row>
    <row r="1152" spans="1:4" s="118" customFormat="1" ht="13.5">
      <c r="A1152" s="134" t="s">
        <v>1149</v>
      </c>
      <c r="B1152" s="124">
        <f t="shared" si="17"/>
        <v>0</v>
      </c>
      <c r="C1152" s="121"/>
      <c r="D1152" s="121"/>
    </row>
    <row r="1153" spans="1:4" s="118" customFormat="1" ht="13.5">
      <c r="A1153" s="134" t="s">
        <v>1150</v>
      </c>
      <c r="B1153" s="124">
        <f t="shared" si="17"/>
        <v>0</v>
      </c>
      <c r="C1153" s="121"/>
      <c r="D1153" s="121"/>
    </row>
    <row r="1154" spans="1:4" s="118" customFormat="1" ht="13.5">
      <c r="A1154" s="134" t="s">
        <v>625</v>
      </c>
      <c r="B1154" s="124">
        <f t="shared" si="17"/>
        <v>990</v>
      </c>
      <c r="C1154" s="121">
        <f>SUM(C1155,C1170,C1184,C1189,C1195)</f>
        <v>990</v>
      </c>
      <c r="D1154" s="121">
        <f>SUM(D1155,D1170,D1184,D1189,D1195)</f>
        <v>0</v>
      </c>
    </row>
    <row r="1155" spans="1:4" s="118" customFormat="1" ht="13.5">
      <c r="A1155" s="134" t="s">
        <v>1151</v>
      </c>
      <c r="B1155" s="124">
        <f t="shared" si="17"/>
        <v>913</v>
      </c>
      <c r="C1155" s="121">
        <f>SUM(C1156:C1169)</f>
        <v>913</v>
      </c>
      <c r="D1155" s="121">
        <f>SUM(D1156:D1169)</f>
        <v>0</v>
      </c>
    </row>
    <row r="1156" spans="1:4" s="118" customFormat="1" ht="13.5">
      <c r="A1156" s="134" t="s">
        <v>69</v>
      </c>
      <c r="B1156" s="124">
        <f t="shared" si="17"/>
        <v>6</v>
      </c>
      <c r="C1156" s="121">
        <v>6</v>
      </c>
      <c r="D1156" s="121"/>
    </row>
    <row r="1157" spans="1:4" s="118" customFormat="1" ht="13.5">
      <c r="A1157" s="134" t="s">
        <v>70</v>
      </c>
      <c r="B1157" s="124">
        <f t="shared" si="17"/>
        <v>0</v>
      </c>
      <c r="C1157" s="121"/>
      <c r="D1157" s="121"/>
    </row>
    <row r="1158" spans="1:4" s="118" customFormat="1" ht="13.5">
      <c r="A1158" s="134" t="s">
        <v>71</v>
      </c>
      <c r="B1158" s="124">
        <f t="shared" ref="B1158:B1221" si="18">C1158+D1158</f>
        <v>0</v>
      </c>
      <c r="C1158" s="121">
        <v>0</v>
      </c>
      <c r="D1158" s="121"/>
    </row>
    <row r="1159" spans="1:4" s="118" customFormat="1" ht="13.5">
      <c r="A1159" s="134" t="s">
        <v>1152</v>
      </c>
      <c r="B1159" s="124">
        <f t="shared" si="18"/>
        <v>0</v>
      </c>
      <c r="C1159" s="121">
        <v>0</v>
      </c>
      <c r="D1159" s="121"/>
    </row>
    <row r="1160" spans="1:4" s="118" customFormat="1" ht="13.5">
      <c r="A1160" s="134" t="s">
        <v>1153</v>
      </c>
      <c r="B1160" s="124">
        <f t="shared" si="18"/>
        <v>0</v>
      </c>
      <c r="C1160" s="121">
        <v>0</v>
      </c>
      <c r="D1160" s="121"/>
    </row>
    <row r="1161" spans="1:4" s="118" customFormat="1" ht="13.5">
      <c r="A1161" s="134" t="s">
        <v>1154</v>
      </c>
      <c r="B1161" s="124">
        <f t="shared" si="18"/>
        <v>5</v>
      </c>
      <c r="C1161" s="121">
        <v>5</v>
      </c>
      <c r="D1161" s="121"/>
    </row>
    <row r="1162" spans="1:4" s="118" customFormat="1" ht="13.5">
      <c r="A1162" s="134" t="s">
        <v>1155</v>
      </c>
      <c r="B1162" s="124">
        <f t="shared" si="18"/>
        <v>0</v>
      </c>
      <c r="C1162" s="121">
        <v>0</v>
      </c>
      <c r="D1162" s="121"/>
    </row>
    <row r="1163" spans="1:4" s="118" customFormat="1" ht="13.5">
      <c r="A1163" s="134" t="s">
        <v>1156</v>
      </c>
      <c r="B1163" s="124">
        <f t="shared" si="18"/>
        <v>0</v>
      </c>
      <c r="C1163" s="121">
        <v>0</v>
      </c>
      <c r="D1163" s="121"/>
    </row>
    <row r="1164" spans="1:4" s="118" customFormat="1" ht="13.5">
      <c r="A1164" s="134" t="s">
        <v>1157</v>
      </c>
      <c r="B1164" s="124">
        <f t="shared" si="18"/>
        <v>0</v>
      </c>
      <c r="C1164" s="121">
        <v>0</v>
      </c>
      <c r="D1164" s="121"/>
    </row>
    <row r="1165" spans="1:4" s="118" customFormat="1" ht="13.5">
      <c r="A1165" s="134" t="s">
        <v>1158</v>
      </c>
      <c r="B1165" s="124">
        <f t="shared" si="18"/>
        <v>0</v>
      </c>
      <c r="C1165" s="121">
        <v>0</v>
      </c>
      <c r="D1165" s="121"/>
    </row>
    <row r="1166" spans="1:4" s="118" customFormat="1" ht="13.5">
      <c r="A1166" s="134" t="s">
        <v>1159</v>
      </c>
      <c r="B1166" s="124">
        <f t="shared" si="18"/>
        <v>0</v>
      </c>
      <c r="C1166" s="121">
        <v>0</v>
      </c>
      <c r="D1166" s="121"/>
    </row>
    <row r="1167" spans="1:4" s="118" customFormat="1" ht="13.5">
      <c r="A1167" s="134" t="s">
        <v>1160</v>
      </c>
      <c r="B1167" s="124">
        <f t="shared" si="18"/>
        <v>0</v>
      </c>
      <c r="C1167" s="121">
        <v>0</v>
      </c>
      <c r="D1167" s="121"/>
    </row>
    <row r="1168" spans="1:4" s="118" customFormat="1" ht="13.5">
      <c r="A1168" s="134" t="s">
        <v>78</v>
      </c>
      <c r="B1168" s="124">
        <f t="shared" si="18"/>
        <v>154</v>
      </c>
      <c r="C1168" s="121">
        <f>70+84</f>
        <v>154</v>
      </c>
      <c r="D1168" s="121"/>
    </row>
    <row r="1169" spans="1:4" s="118" customFormat="1" ht="13.5">
      <c r="A1169" s="134" t="s">
        <v>1161</v>
      </c>
      <c r="B1169" s="124">
        <f t="shared" si="18"/>
        <v>748</v>
      </c>
      <c r="C1169" s="121">
        <f>748</f>
        <v>748</v>
      </c>
      <c r="D1169" s="121"/>
    </row>
    <row r="1170" spans="1:4" s="118" customFormat="1" ht="13.5">
      <c r="A1170" s="134" t="s">
        <v>1162</v>
      </c>
      <c r="B1170" s="124">
        <f t="shared" si="18"/>
        <v>77</v>
      </c>
      <c r="C1170" s="121">
        <f>SUM(C1171:C1183)</f>
        <v>77</v>
      </c>
      <c r="D1170" s="121">
        <f>SUM(D1171:D1183)</f>
        <v>0</v>
      </c>
    </row>
    <row r="1171" spans="1:4" s="118" customFormat="1" ht="13.5">
      <c r="A1171" s="134" t="s">
        <v>69</v>
      </c>
      <c r="B1171" s="124">
        <f t="shared" si="18"/>
        <v>37</v>
      </c>
      <c r="C1171" s="121">
        <v>37</v>
      </c>
      <c r="D1171" s="121"/>
    </row>
    <row r="1172" spans="1:4" s="118" customFormat="1" ht="13.5">
      <c r="A1172" s="134" t="s">
        <v>70</v>
      </c>
      <c r="B1172" s="124">
        <f t="shared" si="18"/>
        <v>0</v>
      </c>
      <c r="C1172" s="121"/>
      <c r="D1172" s="121"/>
    </row>
    <row r="1173" spans="1:4" s="118" customFormat="1" ht="13.5">
      <c r="A1173" s="134" t="s">
        <v>71</v>
      </c>
      <c r="B1173" s="124">
        <f t="shared" si="18"/>
        <v>0</v>
      </c>
      <c r="C1173" s="121">
        <v>0</v>
      </c>
      <c r="D1173" s="121"/>
    </row>
    <row r="1174" spans="1:4" s="118" customFormat="1" ht="13.5">
      <c r="A1174" s="134" t="s">
        <v>1163</v>
      </c>
      <c r="B1174" s="124">
        <f t="shared" si="18"/>
        <v>0</v>
      </c>
      <c r="C1174" s="121">
        <v>0</v>
      </c>
      <c r="D1174" s="121"/>
    </row>
    <row r="1175" spans="1:4" s="118" customFormat="1" ht="13.5">
      <c r="A1175" s="134" t="s">
        <v>1164</v>
      </c>
      <c r="B1175" s="124">
        <f t="shared" si="18"/>
        <v>0</v>
      </c>
      <c r="C1175" s="121">
        <v>0</v>
      </c>
      <c r="D1175" s="121"/>
    </row>
    <row r="1176" spans="1:4" s="118" customFormat="1" ht="13.5">
      <c r="A1176" s="134" t="s">
        <v>1165</v>
      </c>
      <c r="B1176" s="124">
        <f t="shared" si="18"/>
        <v>0</v>
      </c>
      <c r="C1176" s="121">
        <v>0</v>
      </c>
      <c r="D1176" s="121"/>
    </row>
    <row r="1177" spans="1:4" s="118" customFormat="1" ht="13.5">
      <c r="A1177" s="134" t="s">
        <v>1166</v>
      </c>
      <c r="B1177" s="124">
        <f t="shared" si="18"/>
        <v>0</v>
      </c>
      <c r="C1177" s="121">
        <v>0</v>
      </c>
      <c r="D1177" s="121"/>
    </row>
    <row r="1178" spans="1:4" s="118" customFormat="1" ht="13.5">
      <c r="A1178" s="134" t="s">
        <v>1167</v>
      </c>
      <c r="B1178" s="124">
        <f t="shared" si="18"/>
        <v>0</v>
      </c>
      <c r="C1178" s="121">
        <v>0</v>
      </c>
      <c r="D1178" s="121"/>
    </row>
    <row r="1179" spans="1:4" s="118" customFormat="1" ht="13.5">
      <c r="A1179" s="134" t="s">
        <v>1168</v>
      </c>
      <c r="B1179" s="124">
        <f t="shared" si="18"/>
        <v>0</v>
      </c>
      <c r="C1179" s="121">
        <v>0</v>
      </c>
      <c r="D1179" s="121"/>
    </row>
    <row r="1180" spans="1:4" s="118" customFormat="1" ht="13.5">
      <c r="A1180" s="134" t="s">
        <v>1169</v>
      </c>
      <c r="B1180" s="124">
        <f t="shared" si="18"/>
        <v>0</v>
      </c>
      <c r="C1180" s="121">
        <v>0</v>
      </c>
      <c r="D1180" s="121"/>
    </row>
    <row r="1181" spans="1:4" s="118" customFormat="1" ht="13.5">
      <c r="A1181" s="134" t="s">
        <v>1170</v>
      </c>
      <c r="B1181" s="124">
        <f t="shared" si="18"/>
        <v>0</v>
      </c>
      <c r="C1181" s="121">
        <v>0</v>
      </c>
      <c r="D1181" s="121"/>
    </row>
    <row r="1182" spans="1:4" s="118" customFormat="1" ht="13.5">
      <c r="A1182" s="134" t="s">
        <v>78</v>
      </c>
      <c r="B1182" s="124">
        <f t="shared" si="18"/>
        <v>0</v>
      </c>
      <c r="C1182" s="121">
        <v>0</v>
      </c>
      <c r="D1182" s="121"/>
    </row>
    <row r="1183" spans="1:4" s="118" customFormat="1" ht="13.5">
      <c r="A1183" s="134" t="s">
        <v>1171</v>
      </c>
      <c r="B1183" s="124">
        <f t="shared" si="18"/>
        <v>40</v>
      </c>
      <c r="C1183" s="121">
        <v>40</v>
      </c>
      <c r="D1183" s="121"/>
    </row>
    <row r="1184" spans="1:4" s="118" customFormat="1" ht="13.5">
      <c r="A1184" s="134" t="s">
        <v>1172</v>
      </c>
      <c r="B1184" s="124">
        <f t="shared" si="18"/>
        <v>0</v>
      </c>
      <c r="C1184" s="121">
        <f>SUM(C1185:C1188)</f>
        <v>0</v>
      </c>
      <c r="D1184" s="121">
        <f>SUM(D1185:D1188)</f>
        <v>0</v>
      </c>
    </row>
    <row r="1185" spans="1:4" s="118" customFormat="1" ht="13.5">
      <c r="A1185" s="134" t="s">
        <v>1173</v>
      </c>
      <c r="B1185" s="124">
        <f t="shared" si="18"/>
        <v>0</v>
      </c>
      <c r="C1185" s="121"/>
      <c r="D1185" s="121"/>
    </row>
    <row r="1186" spans="1:4" s="118" customFormat="1" ht="13.5">
      <c r="A1186" s="134" t="s">
        <v>1174</v>
      </c>
      <c r="B1186" s="124">
        <f t="shared" si="18"/>
        <v>0</v>
      </c>
      <c r="C1186" s="121"/>
      <c r="D1186" s="121"/>
    </row>
    <row r="1187" spans="1:4" s="118" customFormat="1" ht="13.5">
      <c r="A1187" s="134" t="s">
        <v>1175</v>
      </c>
      <c r="B1187" s="124">
        <f t="shared" si="18"/>
        <v>0</v>
      </c>
      <c r="C1187" s="121"/>
      <c r="D1187" s="121"/>
    </row>
    <row r="1188" spans="1:4" s="118" customFormat="1" ht="13.5">
      <c r="A1188" s="134" t="s">
        <v>1176</v>
      </c>
      <c r="B1188" s="124">
        <f t="shared" si="18"/>
        <v>0</v>
      </c>
      <c r="C1188" s="121"/>
      <c r="D1188" s="121"/>
    </row>
    <row r="1189" spans="1:4" s="118" customFormat="1" ht="13.5">
      <c r="A1189" s="134" t="s">
        <v>1177</v>
      </c>
      <c r="B1189" s="124">
        <f t="shared" si="18"/>
        <v>0</v>
      </c>
      <c r="C1189" s="121">
        <f>SUM(C1190:C1194)</f>
        <v>0</v>
      </c>
      <c r="D1189" s="121">
        <f>SUM(D1190:D1194)</f>
        <v>0</v>
      </c>
    </row>
    <row r="1190" spans="1:4" s="118" customFormat="1" ht="13.5">
      <c r="A1190" s="134" t="s">
        <v>1178</v>
      </c>
      <c r="B1190" s="124">
        <f t="shared" si="18"/>
        <v>0</v>
      </c>
      <c r="C1190" s="121"/>
      <c r="D1190" s="121"/>
    </row>
    <row r="1191" spans="1:4" s="118" customFormat="1" ht="13.5">
      <c r="A1191" s="134" t="s">
        <v>1179</v>
      </c>
      <c r="B1191" s="124">
        <f t="shared" si="18"/>
        <v>0</v>
      </c>
      <c r="C1191" s="121"/>
      <c r="D1191" s="121"/>
    </row>
    <row r="1192" spans="1:4" s="118" customFormat="1" ht="13.5">
      <c r="A1192" s="134" t="s">
        <v>1180</v>
      </c>
      <c r="B1192" s="124">
        <f t="shared" si="18"/>
        <v>0</v>
      </c>
      <c r="C1192" s="121"/>
      <c r="D1192" s="121"/>
    </row>
    <row r="1193" spans="1:4" s="118" customFormat="1" ht="13.5">
      <c r="A1193" s="134" t="s">
        <v>1181</v>
      </c>
      <c r="B1193" s="124">
        <f t="shared" si="18"/>
        <v>0</v>
      </c>
      <c r="C1193" s="121"/>
      <c r="D1193" s="121"/>
    </row>
    <row r="1194" spans="1:4" s="118" customFormat="1" ht="13.5">
      <c r="A1194" s="134" t="s">
        <v>1182</v>
      </c>
      <c r="B1194" s="124">
        <f t="shared" si="18"/>
        <v>0</v>
      </c>
      <c r="C1194" s="121"/>
      <c r="D1194" s="121"/>
    </row>
    <row r="1195" spans="1:4" s="118" customFormat="1" ht="13.5">
      <c r="A1195" s="134" t="s">
        <v>1183</v>
      </c>
      <c r="B1195" s="124">
        <f t="shared" si="18"/>
        <v>0</v>
      </c>
      <c r="C1195" s="121">
        <f>SUM(C1196:C1206)</f>
        <v>0</v>
      </c>
      <c r="D1195" s="121">
        <f>SUM(D1196:D1206)</f>
        <v>0</v>
      </c>
    </row>
    <row r="1196" spans="1:4" s="118" customFormat="1" ht="13.5">
      <c r="A1196" s="134" t="s">
        <v>1184</v>
      </c>
      <c r="B1196" s="124">
        <f t="shared" si="18"/>
        <v>0</v>
      </c>
      <c r="C1196" s="121"/>
      <c r="D1196" s="121"/>
    </row>
    <row r="1197" spans="1:4" s="118" customFormat="1" ht="13.5">
      <c r="A1197" s="134" t="s">
        <v>1185</v>
      </c>
      <c r="B1197" s="124">
        <f t="shared" si="18"/>
        <v>0</v>
      </c>
      <c r="C1197" s="121"/>
      <c r="D1197" s="121"/>
    </row>
    <row r="1198" spans="1:4" s="118" customFormat="1" ht="13.5">
      <c r="A1198" s="134" t="s">
        <v>1186</v>
      </c>
      <c r="B1198" s="124">
        <f t="shared" si="18"/>
        <v>0</v>
      </c>
      <c r="C1198" s="121"/>
      <c r="D1198" s="121"/>
    </row>
    <row r="1199" spans="1:4" s="118" customFormat="1" ht="13.5">
      <c r="A1199" s="134" t="s">
        <v>1187</v>
      </c>
      <c r="B1199" s="124">
        <f t="shared" si="18"/>
        <v>0</v>
      </c>
      <c r="C1199" s="121"/>
      <c r="D1199" s="121"/>
    </row>
    <row r="1200" spans="1:4" s="118" customFormat="1" ht="13.5">
      <c r="A1200" s="134" t="s">
        <v>1188</v>
      </c>
      <c r="B1200" s="124">
        <f t="shared" si="18"/>
        <v>0</v>
      </c>
      <c r="C1200" s="121"/>
      <c r="D1200" s="121"/>
    </row>
    <row r="1201" spans="1:4" s="118" customFormat="1" ht="13.5">
      <c r="A1201" s="134" t="s">
        <v>1189</v>
      </c>
      <c r="B1201" s="124">
        <f t="shared" si="18"/>
        <v>0</v>
      </c>
      <c r="C1201" s="121"/>
      <c r="D1201" s="121"/>
    </row>
    <row r="1202" spans="1:4" s="118" customFormat="1" ht="13.5">
      <c r="A1202" s="134" t="s">
        <v>1190</v>
      </c>
      <c r="B1202" s="124">
        <f t="shared" si="18"/>
        <v>0</v>
      </c>
      <c r="C1202" s="121"/>
      <c r="D1202" s="121"/>
    </row>
    <row r="1203" spans="1:4" s="118" customFormat="1" ht="13.5">
      <c r="A1203" s="134" t="s">
        <v>1191</v>
      </c>
      <c r="B1203" s="124">
        <f t="shared" si="18"/>
        <v>0</v>
      </c>
      <c r="C1203" s="121"/>
      <c r="D1203" s="121"/>
    </row>
    <row r="1204" spans="1:4" s="118" customFormat="1" ht="13.5">
      <c r="A1204" s="134" t="s">
        <v>1192</v>
      </c>
      <c r="B1204" s="124">
        <f t="shared" si="18"/>
        <v>0</v>
      </c>
      <c r="C1204" s="121"/>
      <c r="D1204" s="121"/>
    </row>
    <row r="1205" spans="1:4" s="118" customFormat="1" ht="13.5">
      <c r="A1205" s="134" t="s">
        <v>1193</v>
      </c>
      <c r="B1205" s="124">
        <f t="shared" si="18"/>
        <v>0</v>
      </c>
      <c r="C1205" s="121"/>
      <c r="D1205" s="121"/>
    </row>
    <row r="1206" spans="1:4" s="118" customFormat="1" ht="13.5">
      <c r="A1206" s="134" t="s">
        <v>1194</v>
      </c>
      <c r="B1206" s="124">
        <f t="shared" si="18"/>
        <v>0</v>
      </c>
      <c r="C1206" s="121"/>
      <c r="D1206" s="121"/>
    </row>
    <row r="1207" spans="1:4" s="118" customFormat="1" ht="13.5">
      <c r="A1207" s="134" t="s">
        <v>626</v>
      </c>
      <c r="B1207" s="124">
        <f t="shared" si="18"/>
        <v>864</v>
      </c>
      <c r="C1207" s="121">
        <f>SUM(C1208,C1220,C1226,C1232,C1240,C1253,C1257,C1263)</f>
        <v>864</v>
      </c>
      <c r="D1207" s="121">
        <f>SUM(D1208,D1220,D1226,D1232,D1240,D1253,D1257,D1263)</f>
        <v>0</v>
      </c>
    </row>
    <row r="1208" spans="1:4" s="118" customFormat="1" ht="13.5">
      <c r="A1208" s="134" t="s">
        <v>1195</v>
      </c>
      <c r="B1208" s="124">
        <f t="shared" si="18"/>
        <v>242</v>
      </c>
      <c r="C1208" s="121">
        <f>SUM(C1209:C1219)</f>
        <v>242</v>
      </c>
      <c r="D1208" s="121">
        <f>SUM(D1209:D1219)</f>
        <v>0</v>
      </c>
    </row>
    <row r="1209" spans="1:4" s="118" customFormat="1" ht="13.5">
      <c r="A1209" s="134" t="s">
        <v>69</v>
      </c>
      <c r="B1209" s="124">
        <f t="shared" si="18"/>
        <v>181</v>
      </c>
      <c r="C1209" s="121">
        <v>181</v>
      </c>
      <c r="D1209" s="121"/>
    </row>
    <row r="1210" spans="1:4" s="118" customFormat="1" ht="13.5">
      <c r="A1210" s="134" t="s">
        <v>70</v>
      </c>
      <c r="B1210" s="124">
        <f t="shared" si="18"/>
        <v>0</v>
      </c>
      <c r="C1210" s="121">
        <v>0</v>
      </c>
      <c r="D1210" s="121"/>
    </row>
    <row r="1211" spans="1:4" s="118" customFormat="1" ht="13.5">
      <c r="A1211" s="134" t="s">
        <v>71</v>
      </c>
      <c r="B1211" s="124">
        <f t="shared" si="18"/>
        <v>0</v>
      </c>
      <c r="C1211" s="121">
        <v>0</v>
      </c>
      <c r="D1211" s="121"/>
    </row>
    <row r="1212" spans="1:4" s="118" customFormat="1" ht="13.5">
      <c r="A1212" s="134" t="s">
        <v>1196</v>
      </c>
      <c r="B1212" s="124">
        <f t="shared" si="18"/>
        <v>0</v>
      </c>
      <c r="C1212" s="121">
        <v>0</v>
      </c>
      <c r="D1212" s="121"/>
    </row>
    <row r="1213" spans="1:4" s="118" customFormat="1" ht="13.5">
      <c r="A1213" s="134" t="s">
        <v>1197</v>
      </c>
      <c r="B1213" s="124">
        <f t="shared" si="18"/>
        <v>0</v>
      </c>
      <c r="C1213" s="121">
        <v>0</v>
      </c>
      <c r="D1213" s="121"/>
    </row>
    <row r="1214" spans="1:4" s="118" customFormat="1" ht="13.5">
      <c r="A1214" s="134" t="s">
        <v>1198</v>
      </c>
      <c r="B1214" s="124">
        <f t="shared" si="18"/>
        <v>36</v>
      </c>
      <c r="C1214" s="121">
        <v>36</v>
      </c>
      <c r="D1214" s="121"/>
    </row>
    <row r="1215" spans="1:4" s="118" customFormat="1" ht="13.5">
      <c r="A1215" s="134" t="s">
        <v>1199</v>
      </c>
      <c r="B1215" s="124">
        <f t="shared" si="18"/>
        <v>0</v>
      </c>
      <c r="C1215" s="121">
        <v>0</v>
      </c>
      <c r="D1215" s="121"/>
    </row>
    <row r="1216" spans="1:4" s="118" customFormat="1" ht="13.5">
      <c r="A1216" s="134" t="s">
        <v>1200</v>
      </c>
      <c r="B1216" s="124">
        <f t="shared" si="18"/>
        <v>0</v>
      </c>
      <c r="C1216" s="121">
        <v>0</v>
      </c>
      <c r="D1216" s="121"/>
    </row>
    <row r="1217" spans="1:4" s="118" customFormat="1" ht="13.5">
      <c r="A1217" s="134" t="s">
        <v>1201</v>
      </c>
      <c r="B1217" s="124">
        <f t="shared" si="18"/>
        <v>0</v>
      </c>
      <c r="C1217" s="121">
        <v>0</v>
      </c>
      <c r="D1217" s="121"/>
    </row>
    <row r="1218" spans="1:4" s="118" customFormat="1" ht="13.5">
      <c r="A1218" s="134" t="s">
        <v>78</v>
      </c>
      <c r="B1218" s="124">
        <f t="shared" si="18"/>
        <v>25</v>
      </c>
      <c r="C1218" s="121">
        <v>25</v>
      </c>
      <c r="D1218" s="121"/>
    </row>
    <row r="1219" spans="1:4" s="118" customFormat="1" ht="13.5">
      <c r="A1219" s="134" t="s">
        <v>1202</v>
      </c>
      <c r="B1219" s="124">
        <f t="shared" si="18"/>
        <v>0</v>
      </c>
      <c r="C1219" s="121">
        <v>0</v>
      </c>
      <c r="D1219" s="121"/>
    </row>
    <row r="1220" spans="1:4" s="118" customFormat="1" ht="13.5">
      <c r="A1220" s="134" t="s">
        <v>1203</v>
      </c>
      <c r="B1220" s="124">
        <f t="shared" si="18"/>
        <v>317</v>
      </c>
      <c r="C1220" s="121">
        <f>SUM(C1221:C1225)</f>
        <v>317</v>
      </c>
      <c r="D1220" s="121">
        <f>SUM(D1221:D1225)</f>
        <v>0</v>
      </c>
    </row>
    <row r="1221" spans="1:4" s="118" customFormat="1" ht="13.5">
      <c r="A1221" s="134" t="s">
        <v>69</v>
      </c>
      <c r="B1221" s="124">
        <f t="shared" si="18"/>
        <v>204</v>
      </c>
      <c r="C1221" s="121">
        <v>204</v>
      </c>
      <c r="D1221" s="121"/>
    </row>
    <row r="1222" spans="1:4" s="118" customFormat="1" ht="13.5">
      <c r="A1222" s="134" t="s">
        <v>385</v>
      </c>
      <c r="B1222" s="124">
        <f t="shared" ref="B1222:B1278" si="19">C1222+D1222</f>
        <v>0</v>
      </c>
      <c r="C1222" s="121"/>
      <c r="D1222" s="121"/>
    </row>
    <row r="1223" spans="1:4" s="118" customFormat="1" ht="13.5">
      <c r="A1223" s="134" t="s">
        <v>71</v>
      </c>
      <c r="B1223" s="124">
        <f t="shared" si="19"/>
        <v>0</v>
      </c>
      <c r="C1223" s="121">
        <v>0</v>
      </c>
      <c r="D1223" s="121"/>
    </row>
    <row r="1224" spans="1:4" s="118" customFormat="1" ht="13.5">
      <c r="A1224" s="134" t="s">
        <v>1204</v>
      </c>
      <c r="B1224" s="124">
        <f t="shared" si="19"/>
        <v>0</v>
      </c>
      <c r="C1224" s="121">
        <v>0</v>
      </c>
      <c r="D1224" s="121"/>
    </row>
    <row r="1225" spans="1:4" s="118" customFormat="1" ht="13.5">
      <c r="A1225" s="134" t="s">
        <v>1205</v>
      </c>
      <c r="B1225" s="124">
        <f t="shared" si="19"/>
        <v>113</v>
      </c>
      <c r="C1225" s="121">
        <v>113</v>
      </c>
      <c r="D1225" s="121"/>
    </row>
    <row r="1226" spans="1:4" s="118" customFormat="1" ht="13.5">
      <c r="A1226" s="134" t="s">
        <v>1206</v>
      </c>
      <c r="B1226" s="124">
        <f t="shared" si="19"/>
        <v>0</v>
      </c>
      <c r="C1226" s="121">
        <f>SUM(C1227:C1231)</f>
        <v>0</v>
      </c>
      <c r="D1226" s="121">
        <f>SUM(D1227:D1231)</f>
        <v>0</v>
      </c>
    </row>
    <row r="1227" spans="1:4" s="118" customFormat="1" ht="13.5">
      <c r="A1227" s="134" t="s">
        <v>69</v>
      </c>
      <c r="B1227" s="124">
        <f t="shared" si="19"/>
        <v>0</v>
      </c>
      <c r="C1227" s="121"/>
      <c r="D1227" s="121"/>
    </row>
    <row r="1228" spans="1:4" s="118" customFormat="1" ht="13.5">
      <c r="A1228" s="134" t="s">
        <v>70</v>
      </c>
      <c r="B1228" s="124">
        <f t="shared" si="19"/>
        <v>0</v>
      </c>
      <c r="C1228" s="121"/>
      <c r="D1228" s="121"/>
    </row>
    <row r="1229" spans="1:4" s="118" customFormat="1" ht="13.5">
      <c r="A1229" s="134" t="s">
        <v>71</v>
      </c>
      <c r="B1229" s="124">
        <f t="shared" si="19"/>
        <v>0</v>
      </c>
      <c r="C1229" s="121"/>
      <c r="D1229" s="121"/>
    </row>
    <row r="1230" spans="1:4" s="118" customFormat="1" ht="13.5">
      <c r="A1230" s="134" t="s">
        <v>1207</v>
      </c>
      <c r="B1230" s="124">
        <f t="shared" si="19"/>
        <v>0</v>
      </c>
      <c r="C1230" s="121"/>
      <c r="D1230" s="121"/>
    </row>
    <row r="1231" spans="1:4" s="118" customFormat="1" ht="13.5">
      <c r="A1231" s="134" t="s">
        <v>1208</v>
      </c>
      <c r="B1231" s="124">
        <f t="shared" si="19"/>
        <v>0</v>
      </c>
      <c r="C1231" s="121"/>
      <c r="D1231" s="121"/>
    </row>
    <row r="1232" spans="1:4" s="118" customFormat="1" ht="13.5">
      <c r="A1232" s="134" t="s">
        <v>1209</v>
      </c>
      <c r="B1232" s="124">
        <f t="shared" si="19"/>
        <v>0</v>
      </c>
      <c r="C1232" s="121">
        <f>SUM(C1233:C1239)</f>
        <v>0</v>
      </c>
      <c r="D1232" s="121">
        <f>SUM(D1233:D1239)</f>
        <v>0</v>
      </c>
    </row>
    <row r="1233" spans="1:4" s="118" customFormat="1" ht="13.5">
      <c r="A1233" s="134" t="s">
        <v>69</v>
      </c>
      <c r="B1233" s="124">
        <f t="shared" si="19"/>
        <v>0</v>
      </c>
      <c r="C1233" s="121"/>
      <c r="D1233" s="121"/>
    </row>
    <row r="1234" spans="1:4" s="118" customFormat="1" ht="13.5">
      <c r="A1234" s="134" t="s">
        <v>70</v>
      </c>
      <c r="B1234" s="124">
        <f t="shared" si="19"/>
        <v>0</v>
      </c>
      <c r="C1234" s="121"/>
      <c r="D1234" s="121"/>
    </row>
    <row r="1235" spans="1:4" s="118" customFormat="1" ht="13.5">
      <c r="A1235" s="134" t="s">
        <v>71</v>
      </c>
      <c r="B1235" s="124">
        <f t="shared" si="19"/>
        <v>0</v>
      </c>
      <c r="C1235" s="121"/>
      <c r="D1235" s="121"/>
    </row>
    <row r="1236" spans="1:4" s="118" customFormat="1" ht="13.5">
      <c r="A1236" s="134" t="s">
        <v>1210</v>
      </c>
      <c r="B1236" s="124">
        <f t="shared" si="19"/>
        <v>0</v>
      </c>
      <c r="C1236" s="121"/>
      <c r="D1236" s="121"/>
    </row>
    <row r="1237" spans="1:4" s="118" customFormat="1" ht="13.5">
      <c r="A1237" s="134" t="s">
        <v>1211</v>
      </c>
      <c r="B1237" s="124">
        <f t="shared" si="19"/>
        <v>0</v>
      </c>
      <c r="C1237" s="121"/>
      <c r="D1237" s="121"/>
    </row>
    <row r="1238" spans="1:4" s="118" customFormat="1" ht="13.5">
      <c r="A1238" s="134" t="s">
        <v>78</v>
      </c>
      <c r="B1238" s="124">
        <f t="shared" si="19"/>
        <v>0</v>
      </c>
      <c r="C1238" s="121"/>
      <c r="D1238" s="121"/>
    </row>
    <row r="1239" spans="1:4" s="118" customFormat="1" ht="13.5">
      <c r="A1239" s="134" t="s">
        <v>1212</v>
      </c>
      <c r="B1239" s="124">
        <f t="shared" si="19"/>
        <v>0</v>
      </c>
      <c r="C1239" s="121"/>
      <c r="D1239" s="121"/>
    </row>
    <row r="1240" spans="1:4" s="118" customFormat="1" ht="13.5">
      <c r="A1240" s="134" t="s">
        <v>1213</v>
      </c>
      <c r="B1240" s="124">
        <f t="shared" si="19"/>
        <v>5</v>
      </c>
      <c r="C1240" s="121">
        <f>SUM(C1241:C1252)</f>
        <v>5</v>
      </c>
      <c r="D1240" s="121">
        <f>SUM(D1241:D1252)</f>
        <v>0</v>
      </c>
    </row>
    <row r="1241" spans="1:4" s="118" customFormat="1" ht="13.5">
      <c r="A1241" s="134" t="s">
        <v>69</v>
      </c>
      <c r="B1241" s="124">
        <f t="shared" si="19"/>
        <v>0</v>
      </c>
      <c r="C1241" s="121"/>
      <c r="D1241" s="121"/>
    </row>
    <row r="1242" spans="1:4" s="118" customFormat="1" ht="13.5">
      <c r="A1242" s="134" t="s">
        <v>70</v>
      </c>
      <c r="B1242" s="124">
        <f t="shared" si="19"/>
        <v>0</v>
      </c>
      <c r="C1242" s="121"/>
      <c r="D1242" s="121"/>
    </row>
    <row r="1243" spans="1:4" s="118" customFormat="1" ht="13.5">
      <c r="A1243" s="134" t="s">
        <v>71</v>
      </c>
      <c r="B1243" s="124">
        <f t="shared" si="19"/>
        <v>0</v>
      </c>
      <c r="C1243" s="121">
        <v>0</v>
      </c>
      <c r="D1243" s="121"/>
    </row>
    <row r="1244" spans="1:4" s="118" customFormat="1" ht="13.5">
      <c r="A1244" s="134" t="s">
        <v>1214</v>
      </c>
      <c r="B1244" s="124">
        <f t="shared" si="19"/>
        <v>0</v>
      </c>
      <c r="C1244" s="121">
        <v>0</v>
      </c>
      <c r="D1244" s="121"/>
    </row>
    <row r="1245" spans="1:4" s="118" customFormat="1" ht="13.5">
      <c r="A1245" s="134" t="s">
        <v>1215</v>
      </c>
      <c r="B1245" s="124">
        <f t="shared" si="19"/>
        <v>0</v>
      </c>
      <c r="C1245" s="121">
        <v>0</v>
      </c>
      <c r="D1245" s="121"/>
    </row>
    <row r="1246" spans="1:4" s="118" customFormat="1" ht="13.5">
      <c r="A1246" s="134" t="s">
        <v>1216</v>
      </c>
      <c r="B1246" s="124">
        <f t="shared" si="19"/>
        <v>0</v>
      </c>
      <c r="C1246" s="121">
        <v>0</v>
      </c>
      <c r="D1246" s="121"/>
    </row>
    <row r="1247" spans="1:4" s="118" customFormat="1" ht="13.5">
      <c r="A1247" s="134" t="s">
        <v>1217</v>
      </c>
      <c r="B1247" s="124">
        <f t="shared" si="19"/>
        <v>0</v>
      </c>
      <c r="C1247" s="121">
        <v>0</v>
      </c>
      <c r="D1247" s="121"/>
    </row>
    <row r="1248" spans="1:4" s="118" customFormat="1" ht="13.5">
      <c r="A1248" s="134" t="s">
        <v>1218</v>
      </c>
      <c r="B1248" s="124">
        <f t="shared" si="19"/>
        <v>0</v>
      </c>
      <c r="C1248" s="121">
        <v>0</v>
      </c>
      <c r="D1248" s="121"/>
    </row>
    <row r="1249" spans="1:4" s="118" customFormat="1" ht="13.5">
      <c r="A1249" s="134" t="s">
        <v>1219</v>
      </c>
      <c r="B1249" s="124">
        <f t="shared" si="19"/>
        <v>0</v>
      </c>
      <c r="C1249" s="121">
        <v>0</v>
      </c>
      <c r="D1249" s="121"/>
    </row>
    <row r="1250" spans="1:4" s="118" customFormat="1" ht="13.5">
      <c r="A1250" s="134" t="s">
        <v>1220</v>
      </c>
      <c r="B1250" s="124">
        <f t="shared" si="19"/>
        <v>0</v>
      </c>
      <c r="C1250" s="121">
        <v>0</v>
      </c>
      <c r="D1250" s="121"/>
    </row>
    <row r="1251" spans="1:4" s="118" customFormat="1" ht="13.5">
      <c r="A1251" s="134" t="s">
        <v>1221</v>
      </c>
      <c r="B1251" s="124">
        <f t="shared" si="19"/>
        <v>5</v>
      </c>
      <c r="C1251" s="121">
        <v>5</v>
      </c>
      <c r="D1251" s="121"/>
    </row>
    <row r="1252" spans="1:4" s="118" customFormat="1" ht="13.5">
      <c r="A1252" s="134" t="s">
        <v>1222</v>
      </c>
      <c r="B1252" s="124">
        <f t="shared" si="19"/>
        <v>0</v>
      </c>
      <c r="C1252" s="121">
        <v>0</v>
      </c>
      <c r="D1252" s="121"/>
    </row>
    <row r="1253" spans="1:4" s="118" customFormat="1" ht="13.5">
      <c r="A1253" s="134" t="s">
        <v>1223</v>
      </c>
      <c r="B1253" s="124">
        <f t="shared" si="19"/>
        <v>0</v>
      </c>
      <c r="C1253" s="121">
        <f>SUM(C1254:C1256)</f>
        <v>0</v>
      </c>
      <c r="D1253" s="121">
        <f>SUM(D1254:D1256)</f>
        <v>0</v>
      </c>
    </row>
    <row r="1254" spans="1:4" s="118" customFormat="1" ht="13.5">
      <c r="A1254" s="134" t="s">
        <v>1224</v>
      </c>
      <c r="B1254" s="124">
        <f t="shared" si="19"/>
        <v>0</v>
      </c>
      <c r="C1254" s="121"/>
      <c r="D1254" s="121"/>
    </row>
    <row r="1255" spans="1:4" s="118" customFormat="1" ht="13.5">
      <c r="A1255" s="134" t="s">
        <v>1225</v>
      </c>
      <c r="B1255" s="124">
        <f t="shared" si="19"/>
        <v>0</v>
      </c>
      <c r="C1255" s="121"/>
      <c r="D1255" s="121"/>
    </row>
    <row r="1256" spans="1:4" s="118" customFormat="1" ht="13.5">
      <c r="A1256" s="134" t="s">
        <v>1226</v>
      </c>
      <c r="B1256" s="124">
        <f t="shared" si="19"/>
        <v>0</v>
      </c>
      <c r="C1256" s="121"/>
      <c r="D1256" s="121"/>
    </row>
    <row r="1257" spans="1:4" s="118" customFormat="1" ht="13.5">
      <c r="A1257" s="134" t="s">
        <v>1227</v>
      </c>
      <c r="B1257" s="124">
        <f t="shared" si="19"/>
        <v>0</v>
      </c>
      <c r="C1257" s="121">
        <f>SUM(C1258:C1262)</f>
        <v>0</v>
      </c>
      <c r="D1257" s="121">
        <f>SUM(D1258:D1262)</f>
        <v>0</v>
      </c>
    </row>
    <row r="1258" spans="1:4" s="118" customFormat="1" ht="13.5">
      <c r="A1258" s="134" t="s">
        <v>1228</v>
      </c>
      <c r="B1258" s="124">
        <f t="shared" si="19"/>
        <v>0</v>
      </c>
      <c r="C1258" s="121"/>
      <c r="D1258" s="121"/>
    </row>
    <row r="1259" spans="1:4" s="118" customFormat="1" ht="13.5">
      <c r="A1259" s="134" t="s">
        <v>1229</v>
      </c>
      <c r="B1259" s="124">
        <f t="shared" si="19"/>
        <v>0</v>
      </c>
      <c r="C1259" s="121"/>
      <c r="D1259" s="121"/>
    </row>
    <row r="1260" spans="1:4" s="118" customFormat="1" ht="13.5">
      <c r="A1260" s="134" t="s">
        <v>1230</v>
      </c>
      <c r="B1260" s="124">
        <f t="shared" si="19"/>
        <v>0</v>
      </c>
      <c r="C1260" s="121"/>
      <c r="D1260" s="121"/>
    </row>
    <row r="1261" spans="1:4" s="118" customFormat="1" ht="13.5">
      <c r="A1261" s="134" t="s">
        <v>1231</v>
      </c>
      <c r="B1261" s="124">
        <f t="shared" si="19"/>
        <v>0</v>
      </c>
      <c r="C1261" s="121"/>
      <c r="D1261" s="121"/>
    </row>
    <row r="1262" spans="1:4" s="118" customFormat="1" ht="13.5">
      <c r="A1262" s="134" t="s">
        <v>1232</v>
      </c>
      <c r="B1262" s="124">
        <f t="shared" si="19"/>
        <v>0</v>
      </c>
      <c r="C1262" s="121"/>
      <c r="D1262" s="121"/>
    </row>
    <row r="1263" spans="1:4" s="118" customFormat="1" ht="13.5">
      <c r="A1263" s="134" t="s">
        <v>1233</v>
      </c>
      <c r="B1263" s="124">
        <f t="shared" si="19"/>
        <v>300</v>
      </c>
      <c r="C1263" s="121">
        <f>300</f>
        <v>300</v>
      </c>
      <c r="D1263" s="121"/>
    </row>
    <row r="1264" spans="1:4" s="118" customFormat="1" ht="13.5">
      <c r="A1264" s="134" t="s">
        <v>627</v>
      </c>
      <c r="B1264" s="124">
        <f t="shared" si="19"/>
        <v>4000</v>
      </c>
      <c r="C1264" s="121">
        <v>4000</v>
      </c>
      <c r="D1264" s="121"/>
    </row>
    <row r="1265" spans="1:4" s="118" customFormat="1" ht="13.5">
      <c r="A1265" s="134" t="s">
        <v>1234</v>
      </c>
      <c r="B1265" s="124">
        <f t="shared" si="19"/>
        <v>2782</v>
      </c>
      <c r="C1265" s="121">
        <f>C1266</f>
        <v>2782</v>
      </c>
      <c r="D1265" s="121">
        <f>D1266</f>
        <v>0</v>
      </c>
    </row>
    <row r="1266" spans="1:4" s="118" customFormat="1" ht="13.5">
      <c r="A1266" s="134" t="s">
        <v>1235</v>
      </c>
      <c r="B1266" s="124">
        <f t="shared" si="19"/>
        <v>2782</v>
      </c>
      <c r="C1266" s="121">
        <f>SUM(C1267:C1270)</f>
        <v>2782</v>
      </c>
      <c r="D1266" s="121">
        <f>SUM(D1267:D1270)</f>
        <v>0</v>
      </c>
    </row>
    <row r="1267" spans="1:4" s="118" customFormat="1" ht="13.5">
      <c r="A1267" s="134" t="s">
        <v>1236</v>
      </c>
      <c r="B1267" s="124">
        <f t="shared" si="19"/>
        <v>2782</v>
      </c>
      <c r="C1267" s="121">
        <v>2782</v>
      </c>
      <c r="D1267" s="121"/>
    </row>
    <row r="1268" spans="1:4" s="118" customFormat="1" ht="13.5">
      <c r="A1268" s="134" t="s">
        <v>1237</v>
      </c>
      <c r="B1268" s="124">
        <f t="shared" si="19"/>
        <v>0</v>
      </c>
      <c r="C1268" s="121"/>
      <c r="D1268" s="121"/>
    </row>
    <row r="1269" spans="1:4" s="118" customFormat="1" ht="13.5">
      <c r="A1269" s="134" t="s">
        <v>1238</v>
      </c>
      <c r="B1269" s="124">
        <f t="shared" si="19"/>
        <v>0</v>
      </c>
      <c r="C1269" s="121"/>
      <c r="D1269" s="121"/>
    </row>
    <row r="1270" spans="1:4" s="118" customFormat="1" ht="13.5">
      <c r="A1270" s="134" t="s">
        <v>1239</v>
      </c>
      <c r="B1270" s="124">
        <f t="shared" si="19"/>
        <v>0</v>
      </c>
      <c r="C1270" s="121"/>
      <c r="D1270" s="121"/>
    </row>
    <row r="1271" spans="1:4" s="118" customFormat="1" ht="13.5">
      <c r="A1271" s="115" t="s">
        <v>1240</v>
      </c>
      <c r="B1271" s="124">
        <f t="shared" si="19"/>
        <v>0</v>
      </c>
      <c r="C1271" s="121">
        <f>C1272</f>
        <v>0</v>
      </c>
      <c r="D1271" s="121">
        <f>D1272</f>
        <v>0</v>
      </c>
    </row>
    <row r="1272" spans="1:4" s="118" customFormat="1" ht="13.5">
      <c r="A1272" s="115" t="s">
        <v>1241</v>
      </c>
      <c r="B1272" s="124">
        <f t="shared" si="19"/>
        <v>0</v>
      </c>
      <c r="C1272" s="121"/>
      <c r="D1272" s="121"/>
    </row>
    <row r="1273" spans="1:4" s="118" customFormat="1" ht="13.5">
      <c r="A1273" s="115" t="s">
        <v>1242</v>
      </c>
      <c r="B1273" s="124">
        <f t="shared" si="19"/>
        <v>1130</v>
      </c>
      <c r="C1273" s="121">
        <f>SUM(C1274:C1275)</f>
        <v>1130</v>
      </c>
      <c r="D1273" s="121">
        <f>SUM(D1274:D1275)</f>
        <v>0</v>
      </c>
    </row>
    <row r="1274" spans="1:4" s="118" customFormat="1" ht="13.5">
      <c r="A1274" s="115" t="s">
        <v>1243</v>
      </c>
      <c r="B1274" s="124">
        <f t="shared" si="19"/>
        <v>0</v>
      </c>
      <c r="C1274" s="121"/>
      <c r="D1274" s="121"/>
    </row>
    <row r="1275" spans="1:4" s="118" customFormat="1" ht="13.5">
      <c r="A1275" s="115" t="s">
        <v>62</v>
      </c>
      <c r="B1275" s="124">
        <f t="shared" si="19"/>
        <v>1130</v>
      </c>
      <c r="C1275" s="121">
        <f>963+50+642-583+58</f>
        <v>1130</v>
      </c>
      <c r="D1275" s="121"/>
    </row>
    <row r="1276" spans="1:4" s="118" customFormat="1" ht="13.5">
      <c r="A1276" s="115"/>
      <c r="B1276" s="124">
        <f t="shared" si="19"/>
        <v>0</v>
      </c>
      <c r="C1276" s="121"/>
      <c r="D1276" s="121"/>
    </row>
    <row r="1277" spans="1:4" s="118" customFormat="1" ht="13.5">
      <c r="A1277" s="115"/>
      <c r="B1277" s="124">
        <f t="shared" si="19"/>
        <v>0</v>
      </c>
      <c r="C1277" s="121"/>
      <c r="D1277" s="121"/>
    </row>
    <row r="1278" spans="1:4" s="118" customFormat="1" ht="13.5">
      <c r="A1278" s="123" t="s">
        <v>628</v>
      </c>
      <c r="B1278" s="124">
        <f t="shared" si="19"/>
        <v>238155.59</v>
      </c>
      <c r="C1278" s="124">
        <f>SUM(C1273,C1271,C1265,C1264,C1207,C1154,C1134,C1090,C1080,C1065,C1045,C979,C915,C804,C785,C712,C640,C520,C463,C409,C356,C265,C253,C250,C5)</f>
        <v>189860.59</v>
      </c>
      <c r="D1278" s="124">
        <f>SUM(D1273,D1271,D1265,D1264,D1207,D1154,D1134,D1090,D1080,D1065,D1045,D979,D915,D804,D785,D712,D640,D520,D463,D409,D356,D265,D253,D250,D5)</f>
        <v>48295</v>
      </c>
    </row>
  </sheetData>
  <mergeCells count="1">
    <mergeCell ref="A2:D2"/>
  </mergeCells>
  <phoneticPr fontId="27" type="noConversion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3"/>
  <sheetViews>
    <sheetView topLeftCell="A49" workbookViewId="0">
      <selection activeCell="A6" sqref="A6:XFD73"/>
    </sheetView>
  </sheetViews>
  <sheetFormatPr defaultColWidth="9" defaultRowHeight="13.5"/>
  <cols>
    <col min="1" max="1" width="55" style="1" customWidth="1"/>
    <col min="2" max="2" width="14.375" style="2" customWidth="1"/>
    <col min="3" max="3" width="55" style="1" customWidth="1"/>
    <col min="4" max="4" width="15.625" style="2" customWidth="1"/>
    <col min="5" max="254" width="9" style="1"/>
    <col min="255" max="255" width="40.5" style="1" customWidth="1"/>
    <col min="256" max="256" width="14.375" style="1" customWidth="1"/>
    <col min="257" max="257" width="55" style="1" customWidth="1"/>
    <col min="258" max="258" width="15.625" style="1" customWidth="1"/>
    <col min="259" max="259" width="24.375" style="1" customWidth="1"/>
    <col min="260" max="260" width="16.375" style="1" customWidth="1"/>
    <col min="261" max="510" width="9" style="1"/>
    <col min="511" max="511" width="40.5" style="1" customWidth="1"/>
    <col min="512" max="512" width="14.375" style="1" customWidth="1"/>
    <col min="513" max="513" width="55" style="1" customWidth="1"/>
    <col min="514" max="514" width="15.625" style="1" customWidth="1"/>
    <col min="515" max="515" width="24.375" style="1" customWidth="1"/>
    <col min="516" max="516" width="16.375" style="1" customWidth="1"/>
    <col min="517" max="766" width="9" style="1"/>
    <col min="767" max="767" width="40.5" style="1" customWidth="1"/>
    <col min="768" max="768" width="14.375" style="1" customWidth="1"/>
    <col min="769" max="769" width="55" style="1" customWidth="1"/>
    <col min="770" max="770" width="15.625" style="1" customWidth="1"/>
    <col min="771" max="771" width="24.375" style="1" customWidth="1"/>
    <col min="772" max="772" width="16.375" style="1" customWidth="1"/>
    <col min="773" max="1022" width="9" style="1"/>
    <col min="1023" max="1023" width="40.5" style="1" customWidth="1"/>
    <col min="1024" max="1024" width="14.375" style="1" customWidth="1"/>
    <col min="1025" max="1025" width="55" style="1" customWidth="1"/>
    <col min="1026" max="1026" width="15.625" style="1" customWidth="1"/>
    <col min="1027" max="1027" width="24.375" style="1" customWidth="1"/>
    <col min="1028" max="1028" width="16.375" style="1" customWidth="1"/>
    <col min="1029" max="1278" width="9" style="1"/>
    <col min="1279" max="1279" width="40.5" style="1" customWidth="1"/>
    <col min="1280" max="1280" width="14.375" style="1" customWidth="1"/>
    <col min="1281" max="1281" width="55" style="1" customWidth="1"/>
    <col min="1282" max="1282" width="15.625" style="1" customWidth="1"/>
    <col min="1283" max="1283" width="24.375" style="1" customWidth="1"/>
    <col min="1284" max="1284" width="16.375" style="1" customWidth="1"/>
    <col min="1285" max="1534" width="9" style="1"/>
    <col min="1535" max="1535" width="40.5" style="1" customWidth="1"/>
    <col min="1536" max="1536" width="14.375" style="1" customWidth="1"/>
    <col min="1537" max="1537" width="55" style="1" customWidth="1"/>
    <col min="1538" max="1538" width="15.625" style="1" customWidth="1"/>
    <col min="1539" max="1539" width="24.375" style="1" customWidth="1"/>
    <col min="1540" max="1540" width="16.375" style="1" customWidth="1"/>
    <col min="1541" max="1790" width="9" style="1"/>
    <col min="1791" max="1791" width="40.5" style="1" customWidth="1"/>
    <col min="1792" max="1792" width="14.375" style="1" customWidth="1"/>
    <col min="1793" max="1793" width="55" style="1" customWidth="1"/>
    <col min="1794" max="1794" width="15.625" style="1" customWidth="1"/>
    <col min="1795" max="1795" width="24.375" style="1" customWidth="1"/>
    <col min="1796" max="1796" width="16.375" style="1" customWidth="1"/>
    <col min="1797" max="2046" width="9" style="1"/>
    <col min="2047" max="2047" width="40.5" style="1" customWidth="1"/>
    <col min="2048" max="2048" width="14.375" style="1" customWidth="1"/>
    <col min="2049" max="2049" width="55" style="1" customWidth="1"/>
    <col min="2050" max="2050" width="15.625" style="1" customWidth="1"/>
    <col min="2051" max="2051" width="24.375" style="1" customWidth="1"/>
    <col min="2052" max="2052" width="16.375" style="1" customWidth="1"/>
    <col min="2053" max="2302" width="9" style="1"/>
    <col min="2303" max="2303" width="40.5" style="1" customWidth="1"/>
    <col min="2304" max="2304" width="14.375" style="1" customWidth="1"/>
    <col min="2305" max="2305" width="55" style="1" customWidth="1"/>
    <col min="2306" max="2306" width="15.625" style="1" customWidth="1"/>
    <col min="2307" max="2307" width="24.375" style="1" customWidth="1"/>
    <col min="2308" max="2308" width="16.375" style="1" customWidth="1"/>
    <col min="2309" max="2558" width="9" style="1"/>
    <col min="2559" max="2559" width="40.5" style="1" customWidth="1"/>
    <col min="2560" max="2560" width="14.375" style="1" customWidth="1"/>
    <col min="2561" max="2561" width="55" style="1" customWidth="1"/>
    <col min="2562" max="2562" width="15.625" style="1" customWidth="1"/>
    <col min="2563" max="2563" width="24.375" style="1" customWidth="1"/>
    <col min="2564" max="2564" width="16.375" style="1" customWidth="1"/>
    <col min="2565" max="2814" width="9" style="1"/>
    <col min="2815" max="2815" width="40.5" style="1" customWidth="1"/>
    <col min="2816" max="2816" width="14.375" style="1" customWidth="1"/>
    <col min="2817" max="2817" width="55" style="1" customWidth="1"/>
    <col min="2818" max="2818" width="15.625" style="1" customWidth="1"/>
    <col min="2819" max="2819" width="24.375" style="1" customWidth="1"/>
    <col min="2820" max="2820" width="16.375" style="1" customWidth="1"/>
    <col min="2821" max="3070" width="9" style="1"/>
    <col min="3071" max="3071" width="40.5" style="1" customWidth="1"/>
    <col min="3072" max="3072" width="14.375" style="1" customWidth="1"/>
    <col min="3073" max="3073" width="55" style="1" customWidth="1"/>
    <col min="3074" max="3074" width="15.625" style="1" customWidth="1"/>
    <col min="3075" max="3075" width="24.375" style="1" customWidth="1"/>
    <col min="3076" max="3076" width="16.375" style="1" customWidth="1"/>
    <col min="3077" max="3326" width="9" style="1"/>
    <col min="3327" max="3327" width="40.5" style="1" customWidth="1"/>
    <col min="3328" max="3328" width="14.375" style="1" customWidth="1"/>
    <col min="3329" max="3329" width="55" style="1" customWidth="1"/>
    <col min="3330" max="3330" width="15.625" style="1" customWidth="1"/>
    <col min="3331" max="3331" width="24.375" style="1" customWidth="1"/>
    <col min="3332" max="3332" width="16.375" style="1" customWidth="1"/>
    <col min="3333" max="3582" width="9" style="1"/>
    <col min="3583" max="3583" width="40.5" style="1" customWidth="1"/>
    <col min="3584" max="3584" width="14.375" style="1" customWidth="1"/>
    <col min="3585" max="3585" width="55" style="1" customWidth="1"/>
    <col min="3586" max="3586" width="15.625" style="1" customWidth="1"/>
    <col min="3587" max="3587" width="24.375" style="1" customWidth="1"/>
    <col min="3588" max="3588" width="16.375" style="1" customWidth="1"/>
    <col min="3589" max="3838" width="9" style="1"/>
    <col min="3839" max="3839" width="40.5" style="1" customWidth="1"/>
    <col min="3840" max="3840" width="14.375" style="1" customWidth="1"/>
    <col min="3841" max="3841" width="55" style="1" customWidth="1"/>
    <col min="3842" max="3842" width="15.625" style="1" customWidth="1"/>
    <col min="3843" max="3843" width="24.375" style="1" customWidth="1"/>
    <col min="3844" max="3844" width="16.375" style="1" customWidth="1"/>
    <col min="3845" max="4094" width="9" style="1"/>
    <col min="4095" max="4095" width="40.5" style="1" customWidth="1"/>
    <col min="4096" max="4096" width="14.375" style="1" customWidth="1"/>
    <col min="4097" max="4097" width="55" style="1" customWidth="1"/>
    <col min="4098" max="4098" width="15.625" style="1" customWidth="1"/>
    <col min="4099" max="4099" width="24.375" style="1" customWidth="1"/>
    <col min="4100" max="4100" width="16.375" style="1" customWidth="1"/>
    <col min="4101" max="4350" width="9" style="1"/>
    <col min="4351" max="4351" width="40.5" style="1" customWidth="1"/>
    <col min="4352" max="4352" width="14.375" style="1" customWidth="1"/>
    <col min="4353" max="4353" width="55" style="1" customWidth="1"/>
    <col min="4354" max="4354" width="15.625" style="1" customWidth="1"/>
    <col min="4355" max="4355" width="24.375" style="1" customWidth="1"/>
    <col min="4356" max="4356" width="16.375" style="1" customWidth="1"/>
    <col min="4357" max="4606" width="9" style="1"/>
    <col min="4607" max="4607" width="40.5" style="1" customWidth="1"/>
    <col min="4608" max="4608" width="14.375" style="1" customWidth="1"/>
    <col min="4609" max="4609" width="55" style="1" customWidth="1"/>
    <col min="4610" max="4610" width="15.625" style="1" customWidth="1"/>
    <col min="4611" max="4611" width="24.375" style="1" customWidth="1"/>
    <col min="4612" max="4612" width="16.375" style="1" customWidth="1"/>
    <col min="4613" max="4862" width="9" style="1"/>
    <col min="4863" max="4863" width="40.5" style="1" customWidth="1"/>
    <col min="4864" max="4864" width="14.375" style="1" customWidth="1"/>
    <col min="4865" max="4865" width="55" style="1" customWidth="1"/>
    <col min="4866" max="4866" width="15.625" style="1" customWidth="1"/>
    <col min="4867" max="4867" width="24.375" style="1" customWidth="1"/>
    <col min="4868" max="4868" width="16.375" style="1" customWidth="1"/>
    <col min="4869" max="5118" width="9" style="1"/>
    <col min="5119" max="5119" width="40.5" style="1" customWidth="1"/>
    <col min="5120" max="5120" width="14.375" style="1" customWidth="1"/>
    <col min="5121" max="5121" width="55" style="1" customWidth="1"/>
    <col min="5122" max="5122" width="15.625" style="1" customWidth="1"/>
    <col min="5123" max="5123" width="24.375" style="1" customWidth="1"/>
    <col min="5124" max="5124" width="16.375" style="1" customWidth="1"/>
    <col min="5125" max="5374" width="9" style="1"/>
    <col min="5375" max="5375" width="40.5" style="1" customWidth="1"/>
    <col min="5376" max="5376" width="14.375" style="1" customWidth="1"/>
    <col min="5377" max="5377" width="55" style="1" customWidth="1"/>
    <col min="5378" max="5378" width="15.625" style="1" customWidth="1"/>
    <col min="5379" max="5379" width="24.375" style="1" customWidth="1"/>
    <col min="5380" max="5380" width="16.375" style="1" customWidth="1"/>
    <col min="5381" max="5630" width="9" style="1"/>
    <col min="5631" max="5631" width="40.5" style="1" customWidth="1"/>
    <col min="5632" max="5632" width="14.375" style="1" customWidth="1"/>
    <col min="5633" max="5633" width="55" style="1" customWidth="1"/>
    <col min="5634" max="5634" width="15.625" style="1" customWidth="1"/>
    <col min="5635" max="5635" width="24.375" style="1" customWidth="1"/>
    <col min="5636" max="5636" width="16.375" style="1" customWidth="1"/>
    <col min="5637" max="5886" width="9" style="1"/>
    <col min="5887" max="5887" width="40.5" style="1" customWidth="1"/>
    <col min="5888" max="5888" width="14.375" style="1" customWidth="1"/>
    <col min="5889" max="5889" width="55" style="1" customWidth="1"/>
    <col min="5890" max="5890" width="15.625" style="1" customWidth="1"/>
    <col min="5891" max="5891" width="24.375" style="1" customWidth="1"/>
    <col min="5892" max="5892" width="16.375" style="1" customWidth="1"/>
    <col min="5893" max="6142" width="9" style="1"/>
    <col min="6143" max="6143" width="40.5" style="1" customWidth="1"/>
    <col min="6144" max="6144" width="14.375" style="1" customWidth="1"/>
    <col min="6145" max="6145" width="55" style="1" customWidth="1"/>
    <col min="6146" max="6146" width="15.625" style="1" customWidth="1"/>
    <col min="6147" max="6147" width="24.375" style="1" customWidth="1"/>
    <col min="6148" max="6148" width="16.375" style="1" customWidth="1"/>
    <col min="6149" max="6398" width="9" style="1"/>
    <col min="6399" max="6399" width="40.5" style="1" customWidth="1"/>
    <col min="6400" max="6400" width="14.375" style="1" customWidth="1"/>
    <col min="6401" max="6401" width="55" style="1" customWidth="1"/>
    <col min="6402" max="6402" width="15.625" style="1" customWidth="1"/>
    <col min="6403" max="6403" width="24.375" style="1" customWidth="1"/>
    <col min="6404" max="6404" width="16.375" style="1" customWidth="1"/>
    <col min="6405" max="6654" width="9" style="1"/>
    <col min="6655" max="6655" width="40.5" style="1" customWidth="1"/>
    <col min="6656" max="6656" width="14.375" style="1" customWidth="1"/>
    <col min="6657" max="6657" width="55" style="1" customWidth="1"/>
    <col min="6658" max="6658" width="15.625" style="1" customWidth="1"/>
    <col min="6659" max="6659" width="24.375" style="1" customWidth="1"/>
    <col min="6660" max="6660" width="16.375" style="1" customWidth="1"/>
    <col min="6661" max="6910" width="9" style="1"/>
    <col min="6911" max="6911" width="40.5" style="1" customWidth="1"/>
    <col min="6912" max="6912" width="14.375" style="1" customWidth="1"/>
    <col min="6913" max="6913" width="55" style="1" customWidth="1"/>
    <col min="6914" max="6914" width="15.625" style="1" customWidth="1"/>
    <col min="6915" max="6915" width="24.375" style="1" customWidth="1"/>
    <col min="6916" max="6916" width="16.375" style="1" customWidth="1"/>
    <col min="6917" max="7166" width="9" style="1"/>
    <col min="7167" max="7167" width="40.5" style="1" customWidth="1"/>
    <col min="7168" max="7168" width="14.375" style="1" customWidth="1"/>
    <col min="7169" max="7169" width="55" style="1" customWidth="1"/>
    <col min="7170" max="7170" width="15.625" style="1" customWidth="1"/>
    <col min="7171" max="7171" width="24.375" style="1" customWidth="1"/>
    <col min="7172" max="7172" width="16.375" style="1" customWidth="1"/>
    <col min="7173" max="7422" width="9" style="1"/>
    <col min="7423" max="7423" width="40.5" style="1" customWidth="1"/>
    <col min="7424" max="7424" width="14.375" style="1" customWidth="1"/>
    <col min="7425" max="7425" width="55" style="1" customWidth="1"/>
    <col min="7426" max="7426" width="15.625" style="1" customWidth="1"/>
    <col min="7427" max="7427" width="24.375" style="1" customWidth="1"/>
    <col min="7428" max="7428" width="16.375" style="1" customWidth="1"/>
    <col min="7429" max="7678" width="9" style="1"/>
    <col min="7679" max="7679" width="40.5" style="1" customWidth="1"/>
    <col min="7680" max="7680" width="14.375" style="1" customWidth="1"/>
    <col min="7681" max="7681" width="55" style="1" customWidth="1"/>
    <col min="7682" max="7682" width="15.625" style="1" customWidth="1"/>
    <col min="7683" max="7683" width="24.375" style="1" customWidth="1"/>
    <col min="7684" max="7684" width="16.375" style="1" customWidth="1"/>
    <col min="7685" max="7934" width="9" style="1"/>
    <col min="7935" max="7935" width="40.5" style="1" customWidth="1"/>
    <col min="7936" max="7936" width="14.375" style="1" customWidth="1"/>
    <col min="7937" max="7937" width="55" style="1" customWidth="1"/>
    <col min="7938" max="7938" width="15.625" style="1" customWidth="1"/>
    <col min="7939" max="7939" width="24.375" style="1" customWidth="1"/>
    <col min="7940" max="7940" width="16.375" style="1" customWidth="1"/>
    <col min="7941" max="8190" width="9" style="1"/>
    <col min="8191" max="8191" width="40.5" style="1" customWidth="1"/>
    <col min="8192" max="8192" width="14.375" style="1" customWidth="1"/>
    <col min="8193" max="8193" width="55" style="1" customWidth="1"/>
    <col min="8194" max="8194" width="15.625" style="1" customWidth="1"/>
    <col min="8195" max="8195" width="24.375" style="1" customWidth="1"/>
    <col min="8196" max="8196" width="16.375" style="1" customWidth="1"/>
    <col min="8197" max="8446" width="9" style="1"/>
    <col min="8447" max="8447" width="40.5" style="1" customWidth="1"/>
    <col min="8448" max="8448" width="14.375" style="1" customWidth="1"/>
    <col min="8449" max="8449" width="55" style="1" customWidth="1"/>
    <col min="8450" max="8450" width="15.625" style="1" customWidth="1"/>
    <col min="8451" max="8451" width="24.375" style="1" customWidth="1"/>
    <col min="8452" max="8452" width="16.375" style="1" customWidth="1"/>
    <col min="8453" max="8702" width="9" style="1"/>
    <col min="8703" max="8703" width="40.5" style="1" customWidth="1"/>
    <col min="8704" max="8704" width="14.375" style="1" customWidth="1"/>
    <col min="8705" max="8705" width="55" style="1" customWidth="1"/>
    <col min="8706" max="8706" width="15.625" style="1" customWidth="1"/>
    <col min="8707" max="8707" width="24.375" style="1" customWidth="1"/>
    <col min="8708" max="8708" width="16.375" style="1" customWidth="1"/>
    <col min="8709" max="8958" width="9" style="1"/>
    <col min="8959" max="8959" width="40.5" style="1" customWidth="1"/>
    <col min="8960" max="8960" width="14.375" style="1" customWidth="1"/>
    <col min="8961" max="8961" width="55" style="1" customWidth="1"/>
    <col min="8962" max="8962" width="15.625" style="1" customWidth="1"/>
    <col min="8963" max="8963" width="24.375" style="1" customWidth="1"/>
    <col min="8964" max="8964" width="16.375" style="1" customWidth="1"/>
    <col min="8965" max="9214" width="9" style="1"/>
    <col min="9215" max="9215" width="40.5" style="1" customWidth="1"/>
    <col min="9216" max="9216" width="14.375" style="1" customWidth="1"/>
    <col min="9217" max="9217" width="55" style="1" customWidth="1"/>
    <col min="9218" max="9218" width="15.625" style="1" customWidth="1"/>
    <col min="9219" max="9219" width="24.375" style="1" customWidth="1"/>
    <col min="9220" max="9220" width="16.375" style="1" customWidth="1"/>
    <col min="9221" max="9470" width="9" style="1"/>
    <col min="9471" max="9471" width="40.5" style="1" customWidth="1"/>
    <col min="9472" max="9472" width="14.375" style="1" customWidth="1"/>
    <col min="9473" max="9473" width="55" style="1" customWidth="1"/>
    <col min="9474" max="9474" width="15.625" style="1" customWidth="1"/>
    <col min="9475" max="9475" width="24.375" style="1" customWidth="1"/>
    <col min="9476" max="9476" width="16.375" style="1" customWidth="1"/>
    <col min="9477" max="9726" width="9" style="1"/>
    <col min="9727" max="9727" width="40.5" style="1" customWidth="1"/>
    <col min="9728" max="9728" width="14.375" style="1" customWidth="1"/>
    <col min="9729" max="9729" width="55" style="1" customWidth="1"/>
    <col min="9730" max="9730" width="15.625" style="1" customWidth="1"/>
    <col min="9731" max="9731" width="24.375" style="1" customWidth="1"/>
    <col min="9732" max="9732" width="16.375" style="1" customWidth="1"/>
    <col min="9733" max="9982" width="9" style="1"/>
    <col min="9983" max="9983" width="40.5" style="1" customWidth="1"/>
    <col min="9984" max="9984" width="14.375" style="1" customWidth="1"/>
    <col min="9985" max="9985" width="55" style="1" customWidth="1"/>
    <col min="9986" max="9986" width="15.625" style="1" customWidth="1"/>
    <col min="9987" max="9987" width="24.375" style="1" customWidth="1"/>
    <col min="9988" max="9988" width="16.375" style="1" customWidth="1"/>
    <col min="9989" max="10238" width="9" style="1"/>
    <col min="10239" max="10239" width="40.5" style="1" customWidth="1"/>
    <col min="10240" max="10240" width="14.375" style="1" customWidth="1"/>
    <col min="10241" max="10241" width="55" style="1" customWidth="1"/>
    <col min="10242" max="10242" width="15.625" style="1" customWidth="1"/>
    <col min="10243" max="10243" width="24.375" style="1" customWidth="1"/>
    <col min="10244" max="10244" width="16.375" style="1" customWidth="1"/>
    <col min="10245" max="10494" width="9" style="1"/>
    <col min="10495" max="10495" width="40.5" style="1" customWidth="1"/>
    <col min="10496" max="10496" width="14.375" style="1" customWidth="1"/>
    <col min="10497" max="10497" width="55" style="1" customWidth="1"/>
    <col min="10498" max="10498" width="15.625" style="1" customWidth="1"/>
    <col min="10499" max="10499" width="24.375" style="1" customWidth="1"/>
    <col min="10500" max="10500" width="16.375" style="1" customWidth="1"/>
    <col min="10501" max="10750" width="9" style="1"/>
    <col min="10751" max="10751" width="40.5" style="1" customWidth="1"/>
    <col min="10752" max="10752" width="14.375" style="1" customWidth="1"/>
    <col min="10753" max="10753" width="55" style="1" customWidth="1"/>
    <col min="10754" max="10754" width="15.625" style="1" customWidth="1"/>
    <col min="10755" max="10755" width="24.375" style="1" customWidth="1"/>
    <col min="10756" max="10756" width="16.375" style="1" customWidth="1"/>
    <col min="10757" max="11006" width="9" style="1"/>
    <col min="11007" max="11007" width="40.5" style="1" customWidth="1"/>
    <col min="11008" max="11008" width="14.375" style="1" customWidth="1"/>
    <col min="11009" max="11009" width="55" style="1" customWidth="1"/>
    <col min="11010" max="11010" width="15.625" style="1" customWidth="1"/>
    <col min="11011" max="11011" width="24.375" style="1" customWidth="1"/>
    <col min="11012" max="11012" width="16.375" style="1" customWidth="1"/>
    <col min="11013" max="11262" width="9" style="1"/>
    <col min="11263" max="11263" width="40.5" style="1" customWidth="1"/>
    <col min="11264" max="11264" width="14.375" style="1" customWidth="1"/>
    <col min="11265" max="11265" width="55" style="1" customWidth="1"/>
    <col min="11266" max="11266" width="15.625" style="1" customWidth="1"/>
    <col min="11267" max="11267" width="24.375" style="1" customWidth="1"/>
    <col min="11268" max="11268" width="16.375" style="1" customWidth="1"/>
    <col min="11269" max="11518" width="9" style="1"/>
    <col min="11519" max="11519" width="40.5" style="1" customWidth="1"/>
    <col min="11520" max="11520" width="14.375" style="1" customWidth="1"/>
    <col min="11521" max="11521" width="55" style="1" customWidth="1"/>
    <col min="11522" max="11522" width="15.625" style="1" customWidth="1"/>
    <col min="11523" max="11523" width="24.375" style="1" customWidth="1"/>
    <col min="11524" max="11524" width="16.375" style="1" customWidth="1"/>
    <col min="11525" max="11774" width="9" style="1"/>
    <col min="11775" max="11775" width="40.5" style="1" customWidth="1"/>
    <col min="11776" max="11776" width="14.375" style="1" customWidth="1"/>
    <col min="11777" max="11777" width="55" style="1" customWidth="1"/>
    <col min="11778" max="11778" width="15.625" style="1" customWidth="1"/>
    <col min="11779" max="11779" width="24.375" style="1" customWidth="1"/>
    <col min="11780" max="11780" width="16.375" style="1" customWidth="1"/>
    <col min="11781" max="12030" width="9" style="1"/>
    <col min="12031" max="12031" width="40.5" style="1" customWidth="1"/>
    <col min="12032" max="12032" width="14.375" style="1" customWidth="1"/>
    <col min="12033" max="12033" width="55" style="1" customWidth="1"/>
    <col min="12034" max="12034" width="15.625" style="1" customWidth="1"/>
    <col min="12035" max="12035" width="24.375" style="1" customWidth="1"/>
    <col min="12036" max="12036" width="16.375" style="1" customWidth="1"/>
    <col min="12037" max="12286" width="9" style="1"/>
    <col min="12287" max="12287" width="40.5" style="1" customWidth="1"/>
    <col min="12288" max="12288" width="14.375" style="1" customWidth="1"/>
    <col min="12289" max="12289" width="55" style="1" customWidth="1"/>
    <col min="12290" max="12290" width="15.625" style="1" customWidth="1"/>
    <col min="12291" max="12291" width="24.375" style="1" customWidth="1"/>
    <col min="12292" max="12292" width="16.375" style="1" customWidth="1"/>
    <col min="12293" max="12542" width="9" style="1"/>
    <col min="12543" max="12543" width="40.5" style="1" customWidth="1"/>
    <col min="12544" max="12544" width="14.375" style="1" customWidth="1"/>
    <col min="12545" max="12545" width="55" style="1" customWidth="1"/>
    <col min="12546" max="12546" width="15.625" style="1" customWidth="1"/>
    <col min="12547" max="12547" width="24.375" style="1" customWidth="1"/>
    <col min="12548" max="12548" width="16.375" style="1" customWidth="1"/>
    <col min="12549" max="12798" width="9" style="1"/>
    <col min="12799" max="12799" width="40.5" style="1" customWidth="1"/>
    <col min="12800" max="12800" width="14.375" style="1" customWidth="1"/>
    <col min="12801" max="12801" width="55" style="1" customWidth="1"/>
    <col min="12802" max="12802" width="15.625" style="1" customWidth="1"/>
    <col min="12803" max="12803" width="24.375" style="1" customWidth="1"/>
    <col min="12804" max="12804" width="16.375" style="1" customWidth="1"/>
    <col min="12805" max="13054" width="9" style="1"/>
    <col min="13055" max="13055" width="40.5" style="1" customWidth="1"/>
    <col min="13056" max="13056" width="14.375" style="1" customWidth="1"/>
    <col min="13057" max="13057" width="55" style="1" customWidth="1"/>
    <col min="13058" max="13058" width="15.625" style="1" customWidth="1"/>
    <col min="13059" max="13059" width="24.375" style="1" customWidth="1"/>
    <col min="13060" max="13060" width="16.375" style="1" customWidth="1"/>
    <col min="13061" max="13310" width="9" style="1"/>
    <col min="13311" max="13311" width="40.5" style="1" customWidth="1"/>
    <col min="13312" max="13312" width="14.375" style="1" customWidth="1"/>
    <col min="13313" max="13313" width="55" style="1" customWidth="1"/>
    <col min="13314" max="13314" width="15.625" style="1" customWidth="1"/>
    <col min="13315" max="13315" width="24.375" style="1" customWidth="1"/>
    <col min="13316" max="13316" width="16.375" style="1" customWidth="1"/>
    <col min="13317" max="13566" width="9" style="1"/>
    <col min="13567" max="13567" width="40.5" style="1" customWidth="1"/>
    <col min="13568" max="13568" width="14.375" style="1" customWidth="1"/>
    <col min="13569" max="13569" width="55" style="1" customWidth="1"/>
    <col min="13570" max="13570" width="15.625" style="1" customWidth="1"/>
    <col min="13571" max="13571" width="24.375" style="1" customWidth="1"/>
    <col min="13572" max="13572" width="16.375" style="1" customWidth="1"/>
    <col min="13573" max="13822" width="9" style="1"/>
    <col min="13823" max="13823" width="40.5" style="1" customWidth="1"/>
    <col min="13824" max="13824" width="14.375" style="1" customWidth="1"/>
    <col min="13825" max="13825" width="55" style="1" customWidth="1"/>
    <col min="13826" max="13826" width="15.625" style="1" customWidth="1"/>
    <col min="13827" max="13827" width="24.375" style="1" customWidth="1"/>
    <col min="13828" max="13828" width="16.375" style="1" customWidth="1"/>
    <col min="13829" max="14078" width="9" style="1"/>
    <col min="14079" max="14079" width="40.5" style="1" customWidth="1"/>
    <col min="14080" max="14080" width="14.375" style="1" customWidth="1"/>
    <col min="14081" max="14081" width="55" style="1" customWidth="1"/>
    <col min="14082" max="14082" width="15.625" style="1" customWidth="1"/>
    <col min="14083" max="14083" width="24.375" style="1" customWidth="1"/>
    <col min="14084" max="14084" width="16.375" style="1" customWidth="1"/>
    <col min="14085" max="14334" width="9" style="1"/>
    <col min="14335" max="14335" width="40.5" style="1" customWidth="1"/>
    <col min="14336" max="14336" width="14.375" style="1" customWidth="1"/>
    <col min="14337" max="14337" width="55" style="1" customWidth="1"/>
    <col min="14338" max="14338" width="15.625" style="1" customWidth="1"/>
    <col min="14339" max="14339" width="24.375" style="1" customWidth="1"/>
    <col min="14340" max="14340" width="16.375" style="1" customWidth="1"/>
    <col min="14341" max="14590" width="9" style="1"/>
    <col min="14591" max="14591" width="40.5" style="1" customWidth="1"/>
    <col min="14592" max="14592" width="14.375" style="1" customWidth="1"/>
    <col min="14593" max="14593" width="55" style="1" customWidth="1"/>
    <col min="14594" max="14594" width="15.625" style="1" customWidth="1"/>
    <col min="14595" max="14595" width="24.375" style="1" customWidth="1"/>
    <col min="14596" max="14596" width="16.375" style="1" customWidth="1"/>
    <col min="14597" max="14846" width="9" style="1"/>
    <col min="14847" max="14847" width="40.5" style="1" customWidth="1"/>
    <col min="14848" max="14848" width="14.375" style="1" customWidth="1"/>
    <col min="14849" max="14849" width="55" style="1" customWidth="1"/>
    <col min="14850" max="14850" width="15.625" style="1" customWidth="1"/>
    <col min="14851" max="14851" width="24.375" style="1" customWidth="1"/>
    <col min="14852" max="14852" width="16.375" style="1" customWidth="1"/>
    <col min="14853" max="15102" width="9" style="1"/>
    <col min="15103" max="15103" width="40.5" style="1" customWidth="1"/>
    <col min="15104" max="15104" width="14.375" style="1" customWidth="1"/>
    <col min="15105" max="15105" width="55" style="1" customWidth="1"/>
    <col min="15106" max="15106" width="15.625" style="1" customWidth="1"/>
    <col min="15107" max="15107" width="24.375" style="1" customWidth="1"/>
    <col min="15108" max="15108" width="16.375" style="1" customWidth="1"/>
    <col min="15109" max="15358" width="9" style="1"/>
    <col min="15359" max="15359" width="40.5" style="1" customWidth="1"/>
    <col min="15360" max="15360" width="14.375" style="1" customWidth="1"/>
    <col min="15361" max="15361" width="55" style="1" customWidth="1"/>
    <col min="15362" max="15362" width="15.625" style="1" customWidth="1"/>
    <col min="15363" max="15363" width="24.375" style="1" customWidth="1"/>
    <col min="15364" max="15364" width="16.375" style="1" customWidth="1"/>
    <col min="15365" max="15614" width="9" style="1"/>
    <col min="15615" max="15615" width="40.5" style="1" customWidth="1"/>
    <col min="15616" max="15616" width="14.375" style="1" customWidth="1"/>
    <col min="15617" max="15617" width="55" style="1" customWidth="1"/>
    <col min="15618" max="15618" width="15.625" style="1" customWidth="1"/>
    <col min="15619" max="15619" width="24.375" style="1" customWidth="1"/>
    <col min="15620" max="15620" width="16.375" style="1" customWidth="1"/>
    <col min="15621" max="15870" width="9" style="1"/>
    <col min="15871" max="15871" width="40.5" style="1" customWidth="1"/>
    <col min="15872" max="15872" width="14.375" style="1" customWidth="1"/>
    <col min="15873" max="15873" width="55" style="1" customWidth="1"/>
    <col min="15874" max="15874" width="15.625" style="1" customWidth="1"/>
    <col min="15875" max="15875" width="24.375" style="1" customWidth="1"/>
    <col min="15876" max="15876" width="16.375" style="1" customWidth="1"/>
    <col min="15877" max="16126" width="9" style="1"/>
    <col min="16127" max="16127" width="40.5" style="1" customWidth="1"/>
    <col min="16128" max="16128" width="14.375" style="1" customWidth="1"/>
    <col min="16129" max="16129" width="55" style="1" customWidth="1"/>
    <col min="16130" max="16130" width="15.625" style="1" customWidth="1"/>
    <col min="16131" max="16131" width="24.375" style="1" customWidth="1"/>
    <col min="16132" max="16132" width="16.375" style="1" customWidth="1"/>
    <col min="16133" max="16384" width="9" style="1"/>
  </cols>
  <sheetData>
    <row r="1" spans="1:4" ht="18" customHeight="1">
      <c r="A1" s="3" t="s">
        <v>629</v>
      </c>
    </row>
    <row r="2" spans="1:4" ht="20.25" customHeight="1">
      <c r="A2" s="170" t="s">
        <v>817</v>
      </c>
      <c r="B2" s="173"/>
      <c r="C2" s="171"/>
      <c r="D2" s="173"/>
    </row>
    <row r="3" spans="1:4" ht="14.25" customHeight="1">
      <c r="A3" s="3"/>
      <c r="D3" s="4" t="s">
        <v>7</v>
      </c>
    </row>
    <row r="4" spans="1:4" ht="30" customHeight="1">
      <c r="A4" s="174" t="s">
        <v>630</v>
      </c>
      <c r="B4" s="175"/>
      <c r="C4" s="174" t="s">
        <v>631</v>
      </c>
      <c r="D4" s="175"/>
    </row>
    <row r="5" spans="1:4" ht="15.75" customHeight="1">
      <c r="A5" s="5" t="s">
        <v>632</v>
      </c>
      <c r="B5" s="6" t="s">
        <v>10</v>
      </c>
      <c r="C5" s="5" t="s">
        <v>632</v>
      </c>
      <c r="D5" s="6" t="s">
        <v>10</v>
      </c>
    </row>
    <row r="6" spans="1:4" s="118" customFormat="1" ht="20.100000000000001" customHeight="1">
      <c r="A6" s="136" t="s">
        <v>633</v>
      </c>
      <c r="B6" s="121"/>
      <c r="C6" s="136" t="s">
        <v>634</v>
      </c>
      <c r="D6" s="139">
        <f>SUM(D7:D9)</f>
        <v>0</v>
      </c>
    </row>
    <row r="7" spans="1:4" s="118" customFormat="1" ht="20.100000000000001" customHeight="1">
      <c r="A7" s="136" t="s">
        <v>635</v>
      </c>
      <c r="B7" s="121"/>
      <c r="C7" s="137" t="s">
        <v>636</v>
      </c>
      <c r="D7" s="121"/>
    </row>
    <row r="8" spans="1:4" s="118" customFormat="1" ht="20.100000000000001" customHeight="1">
      <c r="A8" s="136" t="s">
        <v>637</v>
      </c>
      <c r="B8" s="121"/>
      <c r="C8" s="137" t="s">
        <v>638</v>
      </c>
      <c r="D8" s="121"/>
    </row>
    <row r="9" spans="1:4" s="118" customFormat="1" ht="20.100000000000001" customHeight="1">
      <c r="A9" s="138" t="s">
        <v>639</v>
      </c>
      <c r="B9" s="121"/>
      <c r="C9" s="137" t="s">
        <v>640</v>
      </c>
      <c r="D9" s="121"/>
    </row>
    <row r="10" spans="1:4" s="118" customFormat="1" ht="20.100000000000001" customHeight="1">
      <c r="A10" s="136" t="s">
        <v>641</v>
      </c>
      <c r="B10" s="121">
        <v>1400</v>
      </c>
      <c r="C10" s="136" t="s">
        <v>1244</v>
      </c>
      <c r="D10" s="121">
        <f>SUM(D11:D13)</f>
        <v>669</v>
      </c>
    </row>
    <row r="11" spans="1:4" s="118" customFormat="1" ht="20.100000000000001" customHeight="1">
      <c r="A11" s="136" t="s">
        <v>642</v>
      </c>
      <c r="B11" s="121">
        <v>1200</v>
      </c>
      <c r="C11" s="137" t="s">
        <v>643</v>
      </c>
      <c r="D11" s="121">
        <v>422</v>
      </c>
    </row>
    <row r="12" spans="1:4" s="118" customFormat="1" ht="20.100000000000001" customHeight="1">
      <c r="A12" s="136" t="s">
        <v>644</v>
      </c>
      <c r="B12" s="121">
        <v>67400</v>
      </c>
      <c r="C12" s="137" t="s">
        <v>645</v>
      </c>
      <c r="D12" s="121">
        <v>247</v>
      </c>
    </row>
    <row r="13" spans="1:4" s="118" customFormat="1" ht="20.100000000000001" customHeight="1">
      <c r="A13" s="136" t="s">
        <v>646</v>
      </c>
      <c r="B13" s="121"/>
      <c r="C13" s="137" t="s">
        <v>647</v>
      </c>
      <c r="D13" s="121"/>
    </row>
    <row r="14" spans="1:4" s="118" customFormat="1" ht="20.100000000000001" customHeight="1">
      <c r="A14" s="136" t="s">
        <v>648</v>
      </c>
      <c r="B14" s="121"/>
      <c r="C14" s="136" t="s">
        <v>649</v>
      </c>
      <c r="D14" s="121">
        <f>SUM(D15:D16)</f>
        <v>0</v>
      </c>
    </row>
    <row r="15" spans="1:4" s="118" customFormat="1" ht="20.100000000000001" customHeight="1">
      <c r="A15" s="136" t="s">
        <v>650</v>
      </c>
      <c r="B15" s="121">
        <v>4156</v>
      </c>
      <c r="C15" s="136" t="s">
        <v>651</v>
      </c>
      <c r="D15" s="121"/>
    </row>
    <row r="16" spans="1:4" s="118" customFormat="1" ht="20.100000000000001" customHeight="1">
      <c r="A16" s="136" t="s">
        <v>652</v>
      </c>
      <c r="B16" s="121"/>
      <c r="C16" s="136" t="s">
        <v>653</v>
      </c>
      <c r="D16" s="121"/>
    </row>
    <row r="17" spans="1:4" s="118" customFormat="1" ht="20.100000000000001" customHeight="1">
      <c r="A17" s="136" t="s">
        <v>654</v>
      </c>
      <c r="B17" s="121"/>
      <c r="C17" s="136" t="s">
        <v>655</v>
      </c>
      <c r="D17" s="121">
        <f>SUM(D18:D27)</f>
        <v>75965</v>
      </c>
    </row>
    <row r="18" spans="1:4" s="118" customFormat="1" ht="20.100000000000001" customHeight="1">
      <c r="A18" s="136" t="s">
        <v>656</v>
      </c>
      <c r="B18" s="121"/>
      <c r="C18" s="136" t="s">
        <v>1245</v>
      </c>
      <c r="D18" s="121">
        <v>67400</v>
      </c>
    </row>
    <row r="19" spans="1:4" s="118" customFormat="1" ht="20.100000000000001" customHeight="1">
      <c r="A19" s="136" t="s">
        <v>657</v>
      </c>
      <c r="B19" s="121"/>
      <c r="C19" s="136" t="s">
        <v>1246</v>
      </c>
      <c r="D19" s="121">
        <v>1400</v>
      </c>
    </row>
    <row r="20" spans="1:4" s="118" customFormat="1" ht="20.100000000000001" customHeight="1">
      <c r="A20" s="136" t="s">
        <v>658</v>
      </c>
      <c r="B20" s="121"/>
      <c r="C20" s="136" t="s">
        <v>660</v>
      </c>
      <c r="D20" s="121">
        <v>1200</v>
      </c>
    </row>
    <row r="21" spans="1:4" s="118" customFormat="1" ht="20.100000000000001" customHeight="1">
      <c r="A21" s="136" t="s">
        <v>659</v>
      </c>
      <c r="B21" s="121"/>
      <c r="C21" s="136" t="s">
        <v>662</v>
      </c>
      <c r="D21" s="121">
        <v>5965</v>
      </c>
    </row>
    <row r="22" spans="1:4" s="118" customFormat="1" ht="20.100000000000001" customHeight="1">
      <c r="A22" s="136" t="s">
        <v>661</v>
      </c>
      <c r="B22" s="121">
        <v>50</v>
      </c>
      <c r="C22" s="136" t="s">
        <v>1247</v>
      </c>
      <c r="D22" s="121"/>
    </row>
    <row r="23" spans="1:4" s="118" customFormat="1" ht="20.100000000000001" customHeight="1">
      <c r="A23" s="140"/>
      <c r="B23" s="121"/>
      <c r="C23" s="136" t="s">
        <v>663</v>
      </c>
      <c r="D23" s="121"/>
    </row>
    <row r="24" spans="1:4" s="118" customFormat="1" ht="20.100000000000001" customHeight="1">
      <c r="A24" s="136"/>
      <c r="B24" s="121"/>
      <c r="C24" s="136" t="s">
        <v>664</v>
      </c>
      <c r="D24" s="121"/>
    </row>
    <row r="25" spans="1:4" s="118" customFormat="1" ht="20.100000000000001" customHeight="1">
      <c r="A25" s="115"/>
      <c r="B25" s="121"/>
      <c r="C25" s="136" t="s">
        <v>665</v>
      </c>
      <c r="D25" s="121"/>
    </row>
    <row r="26" spans="1:4" s="118" customFormat="1" ht="20.100000000000001" customHeight="1">
      <c r="A26" s="115"/>
      <c r="B26" s="121"/>
      <c r="C26" s="136" t="s">
        <v>666</v>
      </c>
      <c r="D26" s="121"/>
    </row>
    <row r="27" spans="1:4" s="118" customFormat="1" ht="20.100000000000001" customHeight="1">
      <c r="A27" s="115"/>
      <c r="B27" s="121"/>
      <c r="C27" s="136" t="s">
        <v>1248</v>
      </c>
      <c r="D27" s="121"/>
    </row>
    <row r="28" spans="1:4" s="118" customFormat="1" ht="20.100000000000001" customHeight="1">
      <c r="A28" s="137"/>
      <c r="B28" s="121"/>
      <c r="C28" s="136" t="s">
        <v>667</v>
      </c>
      <c r="D28" s="121">
        <f>SUM(D29:D33)</f>
        <v>0</v>
      </c>
    </row>
    <row r="29" spans="1:4" s="118" customFormat="1" ht="20.100000000000001" customHeight="1">
      <c r="A29" s="137"/>
      <c r="B29" s="121"/>
      <c r="C29" s="136" t="s">
        <v>668</v>
      </c>
      <c r="D29" s="121"/>
    </row>
    <row r="30" spans="1:4" s="118" customFormat="1" ht="20.100000000000001" customHeight="1">
      <c r="A30" s="137"/>
      <c r="B30" s="121"/>
      <c r="C30" s="133" t="s">
        <v>669</v>
      </c>
      <c r="D30" s="121"/>
    </row>
    <row r="31" spans="1:4" s="118" customFormat="1" ht="20.100000000000001" customHeight="1">
      <c r="A31" s="137"/>
      <c r="B31" s="121"/>
      <c r="C31" s="133" t="s">
        <v>670</v>
      </c>
      <c r="D31" s="121"/>
    </row>
    <row r="32" spans="1:4" s="118" customFormat="1" ht="20.100000000000001" customHeight="1">
      <c r="A32" s="137"/>
      <c r="B32" s="121"/>
      <c r="C32" s="133" t="s">
        <v>671</v>
      </c>
      <c r="D32" s="122"/>
    </row>
    <row r="33" spans="1:19" s="118" customFormat="1" ht="20.100000000000001" customHeight="1">
      <c r="A33" s="137"/>
      <c r="B33" s="121"/>
      <c r="C33" s="133" t="s">
        <v>672</v>
      </c>
      <c r="D33" s="122"/>
    </row>
    <row r="34" spans="1:19" s="118" customFormat="1" ht="20.100000000000001" customHeight="1">
      <c r="A34" s="137"/>
      <c r="B34" s="121"/>
      <c r="C34" s="137" t="s">
        <v>673</v>
      </c>
      <c r="D34" s="121">
        <f>SUM(D35:D44)</f>
        <v>0</v>
      </c>
    </row>
    <row r="35" spans="1:19" s="118" customFormat="1" ht="20.100000000000001" customHeight="1">
      <c r="A35" s="137"/>
      <c r="B35" s="121"/>
      <c r="C35" s="133" t="s">
        <v>674</v>
      </c>
      <c r="D35" s="121"/>
    </row>
    <row r="36" spans="1:19" s="118" customFormat="1" ht="20.100000000000001" customHeight="1">
      <c r="A36" s="137"/>
      <c r="B36" s="121"/>
      <c r="C36" s="133" t="s">
        <v>675</v>
      </c>
      <c r="D36" s="121"/>
    </row>
    <row r="37" spans="1:19" s="118" customFormat="1" ht="20.100000000000001" customHeight="1">
      <c r="A37" s="137"/>
      <c r="B37" s="121"/>
      <c r="C37" s="133" t="s">
        <v>676</v>
      </c>
      <c r="D37" s="121"/>
    </row>
    <row r="38" spans="1:19" s="141" customFormat="1" ht="20.100000000000001" customHeight="1">
      <c r="A38" s="137"/>
      <c r="B38" s="121"/>
      <c r="C38" s="133" t="s">
        <v>677</v>
      </c>
      <c r="D38" s="121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</row>
    <row r="39" spans="1:19" s="118" customFormat="1" ht="20.100000000000001" customHeight="1">
      <c r="A39" s="137"/>
      <c r="B39" s="121"/>
      <c r="C39" s="133" t="s">
        <v>678</v>
      </c>
      <c r="D39" s="121"/>
    </row>
    <row r="40" spans="1:19" s="118" customFormat="1" ht="20.100000000000001" customHeight="1">
      <c r="A40" s="136"/>
      <c r="B40" s="121"/>
      <c r="C40" s="133" t="s">
        <v>679</v>
      </c>
      <c r="D40" s="121"/>
    </row>
    <row r="41" spans="1:19" s="118" customFormat="1" ht="20.100000000000001" customHeight="1">
      <c r="A41" s="136"/>
      <c r="B41" s="121"/>
      <c r="C41" s="133" t="s">
        <v>680</v>
      </c>
      <c r="D41" s="121"/>
    </row>
    <row r="42" spans="1:19" s="118" customFormat="1" ht="20.100000000000001" customHeight="1">
      <c r="A42" s="136"/>
      <c r="B42" s="121"/>
      <c r="C42" s="133" t="s">
        <v>681</v>
      </c>
      <c r="D42" s="121"/>
    </row>
    <row r="43" spans="1:19" s="118" customFormat="1" ht="20.100000000000001" customHeight="1">
      <c r="A43" s="136"/>
      <c r="B43" s="121"/>
      <c r="C43" s="133" t="s">
        <v>682</v>
      </c>
      <c r="D43" s="121"/>
    </row>
    <row r="44" spans="1:19" s="118" customFormat="1" ht="20.100000000000001" customHeight="1">
      <c r="A44" s="136"/>
      <c r="B44" s="121"/>
      <c r="C44" s="133" t="s">
        <v>683</v>
      </c>
      <c r="D44" s="121"/>
    </row>
    <row r="45" spans="1:19" s="118" customFormat="1" ht="20.100000000000001" customHeight="1">
      <c r="A45" s="136"/>
      <c r="B45" s="121"/>
      <c r="C45" s="137" t="s">
        <v>1249</v>
      </c>
      <c r="D45" s="121">
        <f>SUM(D46)</f>
        <v>0</v>
      </c>
    </row>
    <row r="46" spans="1:19" s="118" customFormat="1" ht="20.100000000000001" customHeight="1">
      <c r="A46" s="136"/>
      <c r="B46" s="121"/>
      <c r="C46" s="133" t="s">
        <v>684</v>
      </c>
      <c r="D46" s="121"/>
    </row>
    <row r="47" spans="1:19" s="118" customFormat="1" ht="20.100000000000001" customHeight="1">
      <c r="A47" s="136"/>
      <c r="B47" s="121"/>
      <c r="C47" s="137" t="s">
        <v>1250</v>
      </c>
      <c r="D47" s="121">
        <f>SUM(D48:D50)</f>
        <v>168</v>
      </c>
    </row>
    <row r="48" spans="1:19" s="118" customFormat="1" ht="20.100000000000001" customHeight="1">
      <c r="A48" s="123"/>
      <c r="B48" s="121"/>
      <c r="C48" s="133" t="s">
        <v>685</v>
      </c>
      <c r="D48" s="121">
        <v>50</v>
      </c>
    </row>
    <row r="49" spans="1:4" s="118" customFormat="1" ht="20.100000000000001" customHeight="1">
      <c r="A49" s="123"/>
      <c r="B49" s="121"/>
      <c r="C49" s="133" t="s">
        <v>686</v>
      </c>
      <c r="D49" s="121"/>
    </row>
    <row r="50" spans="1:4" s="118" customFormat="1" ht="20.100000000000001" customHeight="1">
      <c r="A50" s="123"/>
      <c r="B50" s="121"/>
      <c r="C50" s="133" t="s">
        <v>687</v>
      </c>
      <c r="D50" s="121">
        <v>118</v>
      </c>
    </row>
    <row r="51" spans="1:4" s="118" customFormat="1" ht="20.100000000000001" customHeight="1">
      <c r="A51" s="123"/>
      <c r="B51" s="121"/>
      <c r="C51" s="137" t="s">
        <v>1251</v>
      </c>
      <c r="D51" s="121"/>
    </row>
    <row r="52" spans="1:4" s="118" customFormat="1" ht="20.100000000000001" customHeight="1">
      <c r="A52" s="123"/>
      <c r="B52" s="121"/>
      <c r="C52" s="137" t="s">
        <v>1252</v>
      </c>
      <c r="D52" s="121"/>
    </row>
    <row r="53" spans="1:4" s="118" customFormat="1" ht="20.100000000000001" customHeight="1">
      <c r="A53" s="123"/>
      <c r="B53" s="121"/>
      <c r="C53" s="137"/>
      <c r="D53" s="121"/>
    </row>
    <row r="54" spans="1:4" s="118" customFormat="1" ht="20.100000000000001" customHeight="1">
      <c r="A54" s="123"/>
      <c r="B54" s="121"/>
      <c r="C54" s="137"/>
      <c r="D54" s="121"/>
    </row>
    <row r="55" spans="1:4" s="118" customFormat="1" ht="20.100000000000001" customHeight="1">
      <c r="A55" s="123"/>
      <c r="B55" s="121"/>
      <c r="C55" s="137"/>
      <c r="D55" s="121"/>
    </row>
    <row r="56" spans="1:4" s="118" customFormat="1" ht="20.100000000000001" customHeight="1">
      <c r="A56" s="123"/>
      <c r="B56" s="121"/>
      <c r="C56" s="137"/>
      <c r="D56" s="121"/>
    </row>
    <row r="57" spans="1:4" s="118" customFormat="1" ht="20.100000000000001" customHeight="1">
      <c r="A57" s="123"/>
      <c r="B57" s="121"/>
      <c r="C57" s="137"/>
      <c r="D57" s="121"/>
    </row>
    <row r="58" spans="1:4" s="118" customFormat="1" ht="20.100000000000001" customHeight="1">
      <c r="A58" s="123"/>
      <c r="B58" s="121"/>
      <c r="C58" s="137"/>
      <c r="D58" s="121"/>
    </row>
    <row r="59" spans="1:4" s="118" customFormat="1" ht="20.100000000000001" customHeight="1">
      <c r="A59" s="123"/>
      <c r="B59" s="121"/>
      <c r="C59" s="137"/>
      <c r="D59" s="121"/>
    </row>
    <row r="60" spans="1:4" s="118" customFormat="1" ht="20.100000000000001" customHeight="1">
      <c r="A60" s="123"/>
      <c r="B60" s="121"/>
      <c r="C60" s="137"/>
      <c r="D60" s="121"/>
    </row>
    <row r="61" spans="1:4" s="118" customFormat="1" ht="20.100000000000001" customHeight="1">
      <c r="A61" s="123"/>
      <c r="B61" s="121"/>
      <c r="C61" s="123"/>
      <c r="D61" s="121"/>
    </row>
    <row r="62" spans="1:4" s="118" customFormat="1" ht="20.100000000000001" customHeight="1">
      <c r="A62" s="123" t="s">
        <v>37</v>
      </c>
      <c r="B62" s="121">
        <f>SUM(B6:B22)</f>
        <v>74206</v>
      </c>
      <c r="C62" s="123" t="s">
        <v>628</v>
      </c>
      <c r="D62" s="121">
        <f>SUM(D6,D10,D14,D17,D28,D34,D45,D47,D51:D52)</f>
        <v>76802</v>
      </c>
    </row>
    <row r="63" spans="1:4" s="118" customFormat="1" ht="20.100000000000001" customHeight="1">
      <c r="A63" s="142" t="s">
        <v>688</v>
      </c>
      <c r="B63" s="121">
        <f>SUM(B64,B67,B68,B70:B71)</f>
        <v>2596</v>
      </c>
      <c r="C63" s="142" t="s">
        <v>689</v>
      </c>
      <c r="D63" s="121">
        <f>SUM(D64,D67:D70)</f>
        <v>0</v>
      </c>
    </row>
    <row r="64" spans="1:4" s="118" customFormat="1" ht="20.100000000000001" customHeight="1">
      <c r="A64" s="115" t="s">
        <v>690</v>
      </c>
      <c r="B64" s="121">
        <f>SUM(B65:B66)</f>
        <v>787</v>
      </c>
      <c r="C64" s="115" t="s">
        <v>691</v>
      </c>
      <c r="D64" s="121">
        <f>SUM(D65:D66)</f>
        <v>0</v>
      </c>
    </row>
    <row r="65" spans="1:4" s="118" customFormat="1" ht="20.100000000000001" customHeight="1">
      <c r="A65" s="115" t="s">
        <v>692</v>
      </c>
      <c r="B65" s="121">
        <v>787</v>
      </c>
      <c r="C65" s="115" t="s">
        <v>693</v>
      </c>
      <c r="D65" s="121"/>
    </row>
    <row r="66" spans="1:4" s="118" customFormat="1" ht="20.100000000000001" customHeight="1">
      <c r="A66" s="115" t="s">
        <v>694</v>
      </c>
      <c r="B66" s="121"/>
      <c r="C66" s="115" t="s">
        <v>695</v>
      </c>
      <c r="D66" s="121"/>
    </row>
    <row r="67" spans="1:4" s="118" customFormat="1" ht="20.100000000000001" customHeight="1">
      <c r="A67" s="115" t="s">
        <v>696</v>
      </c>
      <c r="B67" s="121">
        <v>1809</v>
      </c>
      <c r="C67" s="115" t="s">
        <v>697</v>
      </c>
      <c r="D67" s="121"/>
    </row>
    <row r="68" spans="1:4" s="118" customFormat="1" ht="20.100000000000001" customHeight="1">
      <c r="A68" s="115" t="s">
        <v>698</v>
      </c>
      <c r="B68" s="121"/>
      <c r="C68" s="115" t="s">
        <v>699</v>
      </c>
      <c r="D68" s="121"/>
    </row>
    <row r="69" spans="1:4" s="118" customFormat="1" ht="20.100000000000001" customHeight="1">
      <c r="A69" s="115" t="s">
        <v>700</v>
      </c>
      <c r="B69" s="121"/>
      <c r="C69" s="143" t="s">
        <v>701</v>
      </c>
      <c r="D69" s="121"/>
    </row>
    <row r="70" spans="1:4" s="118" customFormat="1" ht="20.100000000000001" customHeight="1">
      <c r="A70" s="143" t="s">
        <v>702</v>
      </c>
      <c r="B70" s="121"/>
      <c r="C70" s="143" t="s">
        <v>703</v>
      </c>
      <c r="D70" s="121"/>
    </row>
    <row r="71" spans="1:4" s="118" customFormat="1" ht="20.100000000000001" customHeight="1">
      <c r="A71" s="143" t="s">
        <v>704</v>
      </c>
      <c r="B71" s="121"/>
      <c r="C71" s="143"/>
      <c r="D71" s="121"/>
    </row>
    <row r="72" spans="1:4" s="118" customFormat="1" ht="20.100000000000001" customHeight="1">
      <c r="A72" s="143"/>
      <c r="B72" s="121"/>
      <c r="C72" s="143"/>
      <c r="D72" s="121"/>
    </row>
    <row r="73" spans="1:4" s="118" customFormat="1" ht="20.100000000000001" customHeight="1">
      <c r="A73" s="123" t="s">
        <v>705</v>
      </c>
      <c r="B73" s="121">
        <f>SUM(B62:B63)</f>
        <v>76802</v>
      </c>
      <c r="C73" s="123" t="s">
        <v>706</v>
      </c>
      <c r="D73" s="121">
        <f>SUM(D62:D63)</f>
        <v>76802</v>
      </c>
    </row>
  </sheetData>
  <mergeCells count="3">
    <mergeCell ref="A2:D2"/>
    <mergeCell ref="A4:B4"/>
    <mergeCell ref="C4:D4"/>
  </mergeCells>
  <phoneticPr fontId="27" type="noConversion"/>
  <pageMargins left="0.56999999999999995" right="0.55118110236220497" top="0.54" bottom="0.47" header="0.31496062992126" footer="0.31496062992126"/>
  <pageSetup paperSize="9" scale="98" fitToHeight="0" orientation="landscape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3"/>
  <sheetViews>
    <sheetView topLeftCell="A64" workbookViewId="0">
      <selection activeCell="A9" sqref="A9"/>
    </sheetView>
  </sheetViews>
  <sheetFormatPr defaultColWidth="9" defaultRowHeight="13.5"/>
  <cols>
    <col min="1" max="1" width="55" style="1" customWidth="1"/>
    <col min="2" max="2" width="14.375" style="2" customWidth="1"/>
    <col min="3" max="3" width="55" style="1" customWidth="1"/>
    <col min="4" max="4" width="15.625" style="2" customWidth="1"/>
    <col min="5" max="254" width="9" style="1"/>
    <col min="255" max="255" width="40.5" style="1" customWidth="1"/>
    <col min="256" max="256" width="14.375" style="1" customWidth="1"/>
    <col min="257" max="257" width="55" style="1" customWidth="1"/>
    <col min="258" max="258" width="15.625" style="1" customWidth="1"/>
    <col min="259" max="259" width="24.375" style="1" customWidth="1"/>
    <col min="260" max="260" width="16.375" style="1" customWidth="1"/>
    <col min="261" max="510" width="9" style="1"/>
    <col min="511" max="511" width="40.5" style="1" customWidth="1"/>
    <col min="512" max="512" width="14.375" style="1" customWidth="1"/>
    <col min="513" max="513" width="55" style="1" customWidth="1"/>
    <col min="514" max="514" width="15.625" style="1" customWidth="1"/>
    <col min="515" max="515" width="24.375" style="1" customWidth="1"/>
    <col min="516" max="516" width="16.375" style="1" customWidth="1"/>
    <col min="517" max="766" width="9" style="1"/>
    <col min="767" max="767" width="40.5" style="1" customWidth="1"/>
    <col min="768" max="768" width="14.375" style="1" customWidth="1"/>
    <col min="769" max="769" width="55" style="1" customWidth="1"/>
    <col min="770" max="770" width="15.625" style="1" customWidth="1"/>
    <col min="771" max="771" width="24.375" style="1" customWidth="1"/>
    <col min="772" max="772" width="16.375" style="1" customWidth="1"/>
    <col min="773" max="1022" width="9" style="1"/>
    <col min="1023" max="1023" width="40.5" style="1" customWidth="1"/>
    <col min="1024" max="1024" width="14.375" style="1" customWidth="1"/>
    <col min="1025" max="1025" width="55" style="1" customWidth="1"/>
    <col min="1026" max="1026" width="15.625" style="1" customWidth="1"/>
    <col min="1027" max="1027" width="24.375" style="1" customWidth="1"/>
    <col min="1028" max="1028" width="16.375" style="1" customWidth="1"/>
    <col min="1029" max="1278" width="9" style="1"/>
    <col min="1279" max="1279" width="40.5" style="1" customWidth="1"/>
    <col min="1280" max="1280" width="14.375" style="1" customWidth="1"/>
    <col min="1281" max="1281" width="55" style="1" customWidth="1"/>
    <col min="1282" max="1282" width="15.625" style="1" customWidth="1"/>
    <col min="1283" max="1283" width="24.375" style="1" customWidth="1"/>
    <col min="1284" max="1284" width="16.375" style="1" customWidth="1"/>
    <col min="1285" max="1534" width="9" style="1"/>
    <col min="1535" max="1535" width="40.5" style="1" customWidth="1"/>
    <col min="1536" max="1536" width="14.375" style="1" customWidth="1"/>
    <col min="1537" max="1537" width="55" style="1" customWidth="1"/>
    <col min="1538" max="1538" width="15.625" style="1" customWidth="1"/>
    <col min="1539" max="1539" width="24.375" style="1" customWidth="1"/>
    <col min="1540" max="1540" width="16.375" style="1" customWidth="1"/>
    <col min="1541" max="1790" width="9" style="1"/>
    <col min="1791" max="1791" width="40.5" style="1" customWidth="1"/>
    <col min="1792" max="1792" width="14.375" style="1" customWidth="1"/>
    <col min="1793" max="1793" width="55" style="1" customWidth="1"/>
    <col min="1794" max="1794" width="15.625" style="1" customWidth="1"/>
    <col min="1795" max="1795" width="24.375" style="1" customWidth="1"/>
    <col min="1796" max="1796" width="16.375" style="1" customWidth="1"/>
    <col min="1797" max="2046" width="9" style="1"/>
    <col min="2047" max="2047" width="40.5" style="1" customWidth="1"/>
    <col min="2048" max="2048" width="14.375" style="1" customWidth="1"/>
    <col min="2049" max="2049" width="55" style="1" customWidth="1"/>
    <col min="2050" max="2050" width="15.625" style="1" customWidth="1"/>
    <col min="2051" max="2051" width="24.375" style="1" customWidth="1"/>
    <col min="2052" max="2052" width="16.375" style="1" customWidth="1"/>
    <col min="2053" max="2302" width="9" style="1"/>
    <col min="2303" max="2303" width="40.5" style="1" customWidth="1"/>
    <col min="2304" max="2304" width="14.375" style="1" customWidth="1"/>
    <col min="2305" max="2305" width="55" style="1" customWidth="1"/>
    <col min="2306" max="2306" width="15.625" style="1" customWidth="1"/>
    <col min="2307" max="2307" width="24.375" style="1" customWidth="1"/>
    <col min="2308" max="2308" width="16.375" style="1" customWidth="1"/>
    <col min="2309" max="2558" width="9" style="1"/>
    <col min="2559" max="2559" width="40.5" style="1" customWidth="1"/>
    <col min="2560" max="2560" width="14.375" style="1" customWidth="1"/>
    <col min="2561" max="2561" width="55" style="1" customWidth="1"/>
    <col min="2562" max="2562" width="15.625" style="1" customWidth="1"/>
    <col min="2563" max="2563" width="24.375" style="1" customWidth="1"/>
    <col min="2564" max="2564" width="16.375" style="1" customWidth="1"/>
    <col min="2565" max="2814" width="9" style="1"/>
    <col min="2815" max="2815" width="40.5" style="1" customWidth="1"/>
    <col min="2816" max="2816" width="14.375" style="1" customWidth="1"/>
    <col min="2817" max="2817" width="55" style="1" customWidth="1"/>
    <col min="2818" max="2818" width="15.625" style="1" customWidth="1"/>
    <col min="2819" max="2819" width="24.375" style="1" customWidth="1"/>
    <col min="2820" max="2820" width="16.375" style="1" customWidth="1"/>
    <col min="2821" max="3070" width="9" style="1"/>
    <col min="3071" max="3071" width="40.5" style="1" customWidth="1"/>
    <col min="3072" max="3072" width="14.375" style="1" customWidth="1"/>
    <col min="3073" max="3073" width="55" style="1" customWidth="1"/>
    <col min="3074" max="3074" width="15.625" style="1" customWidth="1"/>
    <col min="3075" max="3075" width="24.375" style="1" customWidth="1"/>
    <col min="3076" max="3076" width="16.375" style="1" customWidth="1"/>
    <col min="3077" max="3326" width="9" style="1"/>
    <col min="3327" max="3327" width="40.5" style="1" customWidth="1"/>
    <col min="3328" max="3328" width="14.375" style="1" customWidth="1"/>
    <col min="3329" max="3329" width="55" style="1" customWidth="1"/>
    <col min="3330" max="3330" width="15.625" style="1" customWidth="1"/>
    <col min="3331" max="3331" width="24.375" style="1" customWidth="1"/>
    <col min="3332" max="3332" width="16.375" style="1" customWidth="1"/>
    <col min="3333" max="3582" width="9" style="1"/>
    <col min="3583" max="3583" width="40.5" style="1" customWidth="1"/>
    <col min="3584" max="3584" width="14.375" style="1" customWidth="1"/>
    <col min="3585" max="3585" width="55" style="1" customWidth="1"/>
    <col min="3586" max="3586" width="15.625" style="1" customWidth="1"/>
    <col min="3587" max="3587" width="24.375" style="1" customWidth="1"/>
    <col min="3588" max="3588" width="16.375" style="1" customWidth="1"/>
    <col min="3589" max="3838" width="9" style="1"/>
    <col min="3839" max="3839" width="40.5" style="1" customWidth="1"/>
    <col min="3840" max="3840" width="14.375" style="1" customWidth="1"/>
    <col min="3841" max="3841" width="55" style="1" customWidth="1"/>
    <col min="3842" max="3842" width="15.625" style="1" customWidth="1"/>
    <col min="3843" max="3843" width="24.375" style="1" customWidth="1"/>
    <col min="3844" max="3844" width="16.375" style="1" customWidth="1"/>
    <col min="3845" max="4094" width="9" style="1"/>
    <col min="4095" max="4095" width="40.5" style="1" customWidth="1"/>
    <col min="4096" max="4096" width="14.375" style="1" customWidth="1"/>
    <col min="4097" max="4097" width="55" style="1" customWidth="1"/>
    <col min="4098" max="4098" width="15.625" style="1" customWidth="1"/>
    <col min="4099" max="4099" width="24.375" style="1" customWidth="1"/>
    <col min="4100" max="4100" width="16.375" style="1" customWidth="1"/>
    <col min="4101" max="4350" width="9" style="1"/>
    <col min="4351" max="4351" width="40.5" style="1" customWidth="1"/>
    <col min="4352" max="4352" width="14.375" style="1" customWidth="1"/>
    <col min="4353" max="4353" width="55" style="1" customWidth="1"/>
    <col min="4354" max="4354" width="15.625" style="1" customWidth="1"/>
    <col min="4355" max="4355" width="24.375" style="1" customWidth="1"/>
    <col min="4356" max="4356" width="16.375" style="1" customWidth="1"/>
    <col min="4357" max="4606" width="9" style="1"/>
    <col min="4607" max="4607" width="40.5" style="1" customWidth="1"/>
    <col min="4608" max="4608" width="14.375" style="1" customWidth="1"/>
    <col min="4609" max="4609" width="55" style="1" customWidth="1"/>
    <col min="4610" max="4610" width="15.625" style="1" customWidth="1"/>
    <col min="4611" max="4611" width="24.375" style="1" customWidth="1"/>
    <col min="4612" max="4612" width="16.375" style="1" customWidth="1"/>
    <col min="4613" max="4862" width="9" style="1"/>
    <col min="4863" max="4863" width="40.5" style="1" customWidth="1"/>
    <col min="4864" max="4864" width="14.375" style="1" customWidth="1"/>
    <col min="4865" max="4865" width="55" style="1" customWidth="1"/>
    <col min="4866" max="4866" width="15.625" style="1" customWidth="1"/>
    <col min="4867" max="4867" width="24.375" style="1" customWidth="1"/>
    <col min="4868" max="4868" width="16.375" style="1" customWidth="1"/>
    <col min="4869" max="5118" width="9" style="1"/>
    <col min="5119" max="5119" width="40.5" style="1" customWidth="1"/>
    <col min="5120" max="5120" width="14.375" style="1" customWidth="1"/>
    <col min="5121" max="5121" width="55" style="1" customWidth="1"/>
    <col min="5122" max="5122" width="15.625" style="1" customWidth="1"/>
    <col min="5123" max="5123" width="24.375" style="1" customWidth="1"/>
    <col min="5124" max="5124" width="16.375" style="1" customWidth="1"/>
    <col min="5125" max="5374" width="9" style="1"/>
    <col min="5375" max="5375" width="40.5" style="1" customWidth="1"/>
    <col min="5376" max="5376" width="14.375" style="1" customWidth="1"/>
    <col min="5377" max="5377" width="55" style="1" customWidth="1"/>
    <col min="5378" max="5378" width="15.625" style="1" customWidth="1"/>
    <col min="5379" max="5379" width="24.375" style="1" customWidth="1"/>
    <col min="5380" max="5380" width="16.375" style="1" customWidth="1"/>
    <col min="5381" max="5630" width="9" style="1"/>
    <col min="5631" max="5631" width="40.5" style="1" customWidth="1"/>
    <col min="5632" max="5632" width="14.375" style="1" customWidth="1"/>
    <col min="5633" max="5633" width="55" style="1" customWidth="1"/>
    <col min="5634" max="5634" width="15.625" style="1" customWidth="1"/>
    <col min="5635" max="5635" width="24.375" style="1" customWidth="1"/>
    <col min="5636" max="5636" width="16.375" style="1" customWidth="1"/>
    <col min="5637" max="5886" width="9" style="1"/>
    <col min="5887" max="5887" width="40.5" style="1" customWidth="1"/>
    <col min="5888" max="5888" width="14.375" style="1" customWidth="1"/>
    <col min="5889" max="5889" width="55" style="1" customWidth="1"/>
    <col min="5890" max="5890" width="15.625" style="1" customWidth="1"/>
    <col min="5891" max="5891" width="24.375" style="1" customWidth="1"/>
    <col min="5892" max="5892" width="16.375" style="1" customWidth="1"/>
    <col min="5893" max="6142" width="9" style="1"/>
    <col min="6143" max="6143" width="40.5" style="1" customWidth="1"/>
    <col min="6144" max="6144" width="14.375" style="1" customWidth="1"/>
    <col min="6145" max="6145" width="55" style="1" customWidth="1"/>
    <col min="6146" max="6146" width="15.625" style="1" customWidth="1"/>
    <col min="6147" max="6147" width="24.375" style="1" customWidth="1"/>
    <col min="6148" max="6148" width="16.375" style="1" customWidth="1"/>
    <col min="6149" max="6398" width="9" style="1"/>
    <col min="6399" max="6399" width="40.5" style="1" customWidth="1"/>
    <col min="6400" max="6400" width="14.375" style="1" customWidth="1"/>
    <col min="6401" max="6401" width="55" style="1" customWidth="1"/>
    <col min="6402" max="6402" width="15.625" style="1" customWidth="1"/>
    <col min="6403" max="6403" width="24.375" style="1" customWidth="1"/>
    <col min="6404" max="6404" width="16.375" style="1" customWidth="1"/>
    <col min="6405" max="6654" width="9" style="1"/>
    <col min="6655" max="6655" width="40.5" style="1" customWidth="1"/>
    <col min="6656" max="6656" width="14.375" style="1" customWidth="1"/>
    <col min="6657" max="6657" width="55" style="1" customWidth="1"/>
    <col min="6658" max="6658" width="15.625" style="1" customWidth="1"/>
    <col min="6659" max="6659" width="24.375" style="1" customWidth="1"/>
    <col min="6660" max="6660" width="16.375" style="1" customWidth="1"/>
    <col min="6661" max="6910" width="9" style="1"/>
    <col min="6911" max="6911" width="40.5" style="1" customWidth="1"/>
    <col min="6912" max="6912" width="14.375" style="1" customWidth="1"/>
    <col min="6913" max="6913" width="55" style="1" customWidth="1"/>
    <col min="6914" max="6914" width="15.625" style="1" customWidth="1"/>
    <col min="6915" max="6915" width="24.375" style="1" customWidth="1"/>
    <col min="6916" max="6916" width="16.375" style="1" customWidth="1"/>
    <col min="6917" max="7166" width="9" style="1"/>
    <col min="7167" max="7167" width="40.5" style="1" customWidth="1"/>
    <col min="7168" max="7168" width="14.375" style="1" customWidth="1"/>
    <col min="7169" max="7169" width="55" style="1" customWidth="1"/>
    <col min="7170" max="7170" width="15.625" style="1" customWidth="1"/>
    <col min="7171" max="7171" width="24.375" style="1" customWidth="1"/>
    <col min="7172" max="7172" width="16.375" style="1" customWidth="1"/>
    <col min="7173" max="7422" width="9" style="1"/>
    <col min="7423" max="7423" width="40.5" style="1" customWidth="1"/>
    <col min="7424" max="7424" width="14.375" style="1" customWidth="1"/>
    <col min="7425" max="7425" width="55" style="1" customWidth="1"/>
    <col min="7426" max="7426" width="15.625" style="1" customWidth="1"/>
    <col min="7427" max="7427" width="24.375" style="1" customWidth="1"/>
    <col min="7428" max="7428" width="16.375" style="1" customWidth="1"/>
    <col min="7429" max="7678" width="9" style="1"/>
    <col min="7679" max="7679" width="40.5" style="1" customWidth="1"/>
    <col min="7680" max="7680" width="14.375" style="1" customWidth="1"/>
    <col min="7681" max="7681" width="55" style="1" customWidth="1"/>
    <col min="7682" max="7682" width="15.625" style="1" customWidth="1"/>
    <col min="7683" max="7683" width="24.375" style="1" customWidth="1"/>
    <col min="7684" max="7684" width="16.375" style="1" customWidth="1"/>
    <col min="7685" max="7934" width="9" style="1"/>
    <col min="7935" max="7935" width="40.5" style="1" customWidth="1"/>
    <col min="7936" max="7936" width="14.375" style="1" customWidth="1"/>
    <col min="7937" max="7937" width="55" style="1" customWidth="1"/>
    <col min="7938" max="7938" width="15.625" style="1" customWidth="1"/>
    <col min="7939" max="7939" width="24.375" style="1" customWidth="1"/>
    <col min="7940" max="7940" width="16.375" style="1" customWidth="1"/>
    <col min="7941" max="8190" width="9" style="1"/>
    <col min="8191" max="8191" width="40.5" style="1" customWidth="1"/>
    <col min="8192" max="8192" width="14.375" style="1" customWidth="1"/>
    <col min="8193" max="8193" width="55" style="1" customWidth="1"/>
    <col min="8194" max="8194" width="15.625" style="1" customWidth="1"/>
    <col min="8195" max="8195" width="24.375" style="1" customWidth="1"/>
    <col min="8196" max="8196" width="16.375" style="1" customWidth="1"/>
    <col min="8197" max="8446" width="9" style="1"/>
    <col min="8447" max="8447" width="40.5" style="1" customWidth="1"/>
    <col min="8448" max="8448" width="14.375" style="1" customWidth="1"/>
    <col min="8449" max="8449" width="55" style="1" customWidth="1"/>
    <col min="8450" max="8450" width="15.625" style="1" customWidth="1"/>
    <col min="8451" max="8451" width="24.375" style="1" customWidth="1"/>
    <col min="8452" max="8452" width="16.375" style="1" customWidth="1"/>
    <col min="8453" max="8702" width="9" style="1"/>
    <col min="8703" max="8703" width="40.5" style="1" customWidth="1"/>
    <col min="8704" max="8704" width="14.375" style="1" customWidth="1"/>
    <col min="8705" max="8705" width="55" style="1" customWidth="1"/>
    <col min="8706" max="8706" width="15.625" style="1" customWidth="1"/>
    <col min="8707" max="8707" width="24.375" style="1" customWidth="1"/>
    <col min="8708" max="8708" width="16.375" style="1" customWidth="1"/>
    <col min="8709" max="8958" width="9" style="1"/>
    <col min="8959" max="8959" width="40.5" style="1" customWidth="1"/>
    <col min="8960" max="8960" width="14.375" style="1" customWidth="1"/>
    <col min="8961" max="8961" width="55" style="1" customWidth="1"/>
    <col min="8962" max="8962" width="15.625" style="1" customWidth="1"/>
    <col min="8963" max="8963" width="24.375" style="1" customWidth="1"/>
    <col min="8964" max="8964" width="16.375" style="1" customWidth="1"/>
    <col min="8965" max="9214" width="9" style="1"/>
    <col min="9215" max="9215" width="40.5" style="1" customWidth="1"/>
    <col min="9216" max="9216" width="14.375" style="1" customWidth="1"/>
    <col min="9217" max="9217" width="55" style="1" customWidth="1"/>
    <col min="9218" max="9218" width="15.625" style="1" customWidth="1"/>
    <col min="9219" max="9219" width="24.375" style="1" customWidth="1"/>
    <col min="9220" max="9220" width="16.375" style="1" customWidth="1"/>
    <col min="9221" max="9470" width="9" style="1"/>
    <col min="9471" max="9471" width="40.5" style="1" customWidth="1"/>
    <col min="9472" max="9472" width="14.375" style="1" customWidth="1"/>
    <col min="9473" max="9473" width="55" style="1" customWidth="1"/>
    <col min="9474" max="9474" width="15.625" style="1" customWidth="1"/>
    <col min="9475" max="9475" width="24.375" style="1" customWidth="1"/>
    <col min="9476" max="9476" width="16.375" style="1" customWidth="1"/>
    <col min="9477" max="9726" width="9" style="1"/>
    <col min="9727" max="9727" width="40.5" style="1" customWidth="1"/>
    <col min="9728" max="9728" width="14.375" style="1" customWidth="1"/>
    <col min="9729" max="9729" width="55" style="1" customWidth="1"/>
    <col min="9730" max="9730" width="15.625" style="1" customWidth="1"/>
    <col min="9731" max="9731" width="24.375" style="1" customWidth="1"/>
    <col min="9732" max="9732" width="16.375" style="1" customWidth="1"/>
    <col min="9733" max="9982" width="9" style="1"/>
    <col min="9983" max="9983" width="40.5" style="1" customWidth="1"/>
    <col min="9984" max="9984" width="14.375" style="1" customWidth="1"/>
    <col min="9985" max="9985" width="55" style="1" customWidth="1"/>
    <col min="9986" max="9986" width="15.625" style="1" customWidth="1"/>
    <col min="9987" max="9987" width="24.375" style="1" customWidth="1"/>
    <col min="9988" max="9988" width="16.375" style="1" customWidth="1"/>
    <col min="9989" max="10238" width="9" style="1"/>
    <col min="10239" max="10239" width="40.5" style="1" customWidth="1"/>
    <col min="10240" max="10240" width="14.375" style="1" customWidth="1"/>
    <col min="10241" max="10241" width="55" style="1" customWidth="1"/>
    <col min="10242" max="10242" width="15.625" style="1" customWidth="1"/>
    <col min="10243" max="10243" width="24.375" style="1" customWidth="1"/>
    <col min="10244" max="10244" width="16.375" style="1" customWidth="1"/>
    <col min="10245" max="10494" width="9" style="1"/>
    <col min="10495" max="10495" width="40.5" style="1" customWidth="1"/>
    <col min="10496" max="10496" width="14.375" style="1" customWidth="1"/>
    <col min="10497" max="10497" width="55" style="1" customWidth="1"/>
    <col min="10498" max="10498" width="15.625" style="1" customWidth="1"/>
    <col min="10499" max="10499" width="24.375" style="1" customWidth="1"/>
    <col min="10500" max="10500" width="16.375" style="1" customWidth="1"/>
    <col min="10501" max="10750" width="9" style="1"/>
    <col min="10751" max="10751" width="40.5" style="1" customWidth="1"/>
    <col min="10752" max="10752" width="14.375" style="1" customWidth="1"/>
    <col min="10753" max="10753" width="55" style="1" customWidth="1"/>
    <col min="10754" max="10754" width="15.625" style="1" customWidth="1"/>
    <col min="10755" max="10755" width="24.375" style="1" customWidth="1"/>
    <col min="10756" max="10756" width="16.375" style="1" customWidth="1"/>
    <col min="10757" max="11006" width="9" style="1"/>
    <col min="11007" max="11007" width="40.5" style="1" customWidth="1"/>
    <col min="11008" max="11008" width="14.375" style="1" customWidth="1"/>
    <col min="11009" max="11009" width="55" style="1" customWidth="1"/>
    <col min="11010" max="11010" width="15.625" style="1" customWidth="1"/>
    <col min="11011" max="11011" width="24.375" style="1" customWidth="1"/>
    <col min="11012" max="11012" width="16.375" style="1" customWidth="1"/>
    <col min="11013" max="11262" width="9" style="1"/>
    <col min="11263" max="11263" width="40.5" style="1" customWidth="1"/>
    <col min="11264" max="11264" width="14.375" style="1" customWidth="1"/>
    <col min="11265" max="11265" width="55" style="1" customWidth="1"/>
    <col min="11266" max="11266" width="15.625" style="1" customWidth="1"/>
    <col min="11267" max="11267" width="24.375" style="1" customWidth="1"/>
    <col min="11268" max="11268" width="16.375" style="1" customWidth="1"/>
    <col min="11269" max="11518" width="9" style="1"/>
    <col min="11519" max="11519" width="40.5" style="1" customWidth="1"/>
    <col min="11520" max="11520" width="14.375" style="1" customWidth="1"/>
    <col min="11521" max="11521" width="55" style="1" customWidth="1"/>
    <col min="11522" max="11522" width="15.625" style="1" customWidth="1"/>
    <col min="11523" max="11523" width="24.375" style="1" customWidth="1"/>
    <col min="11524" max="11524" width="16.375" style="1" customWidth="1"/>
    <col min="11525" max="11774" width="9" style="1"/>
    <col min="11775" max="11775" width="40.5" style="1" customWidth="1"/>
    <col min="11776" max="11776" width="14.375" style="1" customWidth="1"/>
    <col min="11777" max="11777" width="55" style="1" customWidth="1"/>
    <col min="11778" max="11778" width="15.625" style="1" customWidth="1"/>
    <col min="11779" max="11779" width="24.375" style="1" customWidth="1"/>
    <col min="11780" max="11780" width="16.375" style="1" customWidth="1"/>
    <col min="11781" max="12030" width="9" style="1"/>
    <col min="12031" max="12031" width="40.5" style="1" customWidth="1"/>
    <col min="12032" max="12032" width="14.375" style="1" customWidth="1"/>
    <col min="12033" max="12033" width="55" style="1" customWidth="1"/>
    <col min="12034" max="12034" width="15.625" style="1" customWidth="1"/>
    <col min="12035" max="12035" width="24.375" style="1" customWidth="1"/>
    <col min="12036" max="12036" width="16.375" style="1" customWidth="1"/>
    <col min="12037" max="12286" width="9" style="1"/>
    <col min="12287" max="12287" width="40.5" style="1" customWidth="1"/>
    <col min="12288" max="12288" width="14.375" style="1" customWidth="1"/>
    <col min="12289" max="12289" width="55" style="1" customWidth="1"/>
    <col min="12290" max="12290" width="15.625" style="1" customWidth="1"/>
    <col min="12291" max="12291" width="24.375" style="1" customWidth="1"/>
    <col min="12292" max="12292" width="16.375" style="1" customWidth="1"/>
    <col min="12293" max="12542" width="9" style="1"/>
    <col min="12543" max="12543" width="40.5" style="1" customWidth="1"/>
    <col min="12544" max="12544" width="14.375" style="1" customWidth="1"/>
    <col min="12545" max="12545" width="55" style="1" customWidth="1"/>
    <col min="12546" max="12546" width="15.625" style="1" customWidth="1"/>
    <col min="12547" max="12547" width="24.375" style="1" customWidth="1"/>
    <col min="12548" max="12548" width="16.375" style="1" customWidth="1"/>
    <col min="12549" max="12798" width="9" style="1"/>
    <col min="12799" max="12799" width="40.5" style="1" customWidth="1"/>
    <col min="12800" max="12800" width="14.375" style="1" customWidth="1"/>
    <col min="12801" max="12801" width="55" style="1" customWidth="1"/>
    <col min="12802" max="12802" width="15.625" style="1" customWidth="1"/>
    <col min="12803" max="12803" width="24.375" style="1" customWidth="1"/>
    <col min="12804" max="12804" width="16.375" style="1" customWidth="1"/>
    <col min="12805" max="13054" width="9" style="1"/>
    <col min="13055" max="13055" width="40.5" style="1" customWidth="1"/>
    <col min="13056" max="13056" width="14.375" style="1" customWidth="1"/>
    <col min="13057" max="13057" width="55" style="1" customWidth="1"/>
    <col min="13058" max="13058" width="15.625" style="1" customWidth="1"/>
    <col min="13059" max="13059" width="24.375" style="1" customWidth="1"/>
    <col min="13060" max="13060" width="16.375" style="1" customWidth="1"/>
    <col min="13061" max="13310" width="9" style="1"/>
    <col min="13311" max="13311" width="40.5" style="1" customWidth="1"/>
    <col min="13312" max="13312" width="14.375" style="1" customWidth="1"/>
    <col min="13313" max="13313" width="55" style="1" customWidth="1"/>
    <col min="13314" max="13314" width="15.625" style="1" customWidth="1"/>
    <col min="13315" max="13315" width="24.375" style="1" customWidth="1"/>
    <col min="13316" max="13316" width="16.375" style="1" customWidth="1"/>
    <col min="13317" max="13566" width="9" style="1"/>
    <col min="13567" max="13567" width="40.5" style="1" customWidth="1"/>
    <col min="13568" max="13568" width="14.375" style="1" customWidth="1"/>
    <col min="13569" max="13569" width="55" style="1" customWidth="1"/>
    <col min="13570" max="13570" width="15.625" style="1" customWidth="1"/>
    <col min="13571" max="13571" width="24.375" style="1" customWidth="1"/>
    <col min="13572" max="13572" width="16.375" style="1" customWidth="1"/>
    <col min="13573" max="13822" width="9" style="1"/>
    <col min="13823" max="13823" width="40.5" style="1" customWidth="1"/>
    <col min="13824" max="13824" width="14.375" style="1" customWidth="1"/>
    <col min="13825" max="13825" width="55" style="1" customWidth="1"/>
    <col min="13826" max="13826" width="15.625" style="1" customWidth="1"/>
    <col min="13827" max="13827" width="24.375" style="1" customWidth="1"/>
    <col min="13828" max="13828" width="16.375" style="1" customWidth="1"/>
    <col min="13829" max="14078" width="9" style="1"/>
    <col min="14079" max="14079" width="40.5" style="1" customWidth="1"/>
    <col min="14080" max="14080" width="14.375" style="1" customWidth="1"/>
    <col min="14081" max="14081" width="55" style="1" customWidth="1"/>
    <col min="14082" max="14082" width="15.625" style="1" customWidth="1"/>
    <col min="14083" max="14083" width="24.375" style="1" customWidth="1"/>
    <col min="14084" max="14084" width="16.375" style="1" customWidth="1"/>
    <col min="14085" max="14334" width="9" style="1"/>
    <col min="14335" max="14335" width="40.5" style="1" customWidth="1"/>
    <col min="14336" max="14336" width="14.375" style="1" customWidth="1"/>
    <col min="14337" max="14337" width="55" style="1" customWidth="1"/>
    <col min="14338" max="14338" width="15.625" style="1" customWidth="1"/>
    <col min="14339" max="14339" width="24.375" style="1" customWidth="1"/>
    <col min="14340" max="14340" width="16.375" style="1" customWidth="1"/>
    <col min="14341" max="14590" width="9" style="1"/>
    <col min="14591" max="14591" width="40.5" style="1" customWidth="1"/>
    <col min="14592" max="14592" width="14.375" style="1" customWidth="1"/>
    <col min="14593" max="14593" width="55" style="1" customWidth="1"/>
    <col min="14594" max="14594" width="15.625" style="1" customWidth="1"/>
    <col min="14595" max="14595" width="24.375" style="1" customWidth="1"/>
    <col min="14596" max="14596" width="16.375" style="1" customWidth="1"/>
    <col min="14597" max="14846" width="9" style="1"/>
    <col min="14847" max="14847" width="40.5" style="1" customWidth="1"/>
    <col min="14848" max="14848" width="14.375" style="1" customWidth="1"/>
    <col min="14849" max="14849" width="55" style="1" customWidth="1"/>
    <col min="14850" max="14850" width="15.625" style="1" customWidth="1"/>
    <col min="14851" max="14851" width="24.375" style="1" customWidth="1"/>
    <col min="14852" max="14852" width="16.375" style="1" customWidth="1"/>
    <col min="14853" max="15102" width="9" style="1"/>
    <col min="15103" max="15103" width="40.5" style="1" customWidth="1"/>
    <col min="15104" max="15104" width="14.375" style="1" customWidth="1"/>
    <col min="15105" max="15105" width="55" style="1" customWidth="1"/>
    <col min="15106" max="15106" width="15.625" style="1" customWidth="1"/>
    <col min="15107" max="15107" width="24.375" style="1" customWidth="1"/>
    <col min="15108" max="15108" width="16.375" style="1" customWidth="1"/>
    <col min="15109" max="15358" width="9" style="1"/>
    <col min="15359" max="15359" width="40.5" style="1" customWidth="1"/>
    <col min="15360" max="15360" width="14.375" style="1" customWidth="1"/>
    <col min="15361" max="15361" width="55" style="1" customWidth="1"/>
    <col min="15362" max="15362" width="15.625" style="1" customWidth="1"/>
    <col min="15363" max="15363" width="24.375" style="1" customWidth="1"/>
    <col min="15364" max="15364" width="16.375" style="1" customWidth="1"/>
    <col min="15365" max="15614" width="9" style="1"/>
    <col min="15615" max="15615" width="40.5" style="1" customWidth="1"/>
    <col min="15616" max="15616" width="14.375" style="1" customWidth="1"/>
    <col min="15617" max="15617" width="55" style="1" customWidth="1"/>
    <col min="15618" max="15618" width="15.625" style="1" customWidth="1"/>
    <col min="15619" max="15619" width="24.375" style="1" customWidth="1"/>
    <col min="15620" max="15620" width="16.375" style="1" customWidth="1"/>
    <col min="15621" max="15870" width="9" style="1"/>
    <col min="15871" max="15871" width="40.5" style="1" customWidth="1"/>
    <col min="15872" max="15872" width="14.375" style="1" customWidth="1"/>
    <col min="15873" max="15873" width="55" style="1" customWidth="1"/>
    <col min="15874" max="15874" width="15.625" style="1" customWidth="1"/>
    <col min="15875" max="15875" width="24.375" style="1" customWidth="1"/>
    <col min="15876" max="15876" width="16.375" style="1" customWidth="1"/>
    <col min="15877" max="16126" width="9" style="1"/>
    <col min="16127" max="16127" width="40.5" style="1" customWidth="1"/>
    <col min="16128" max="16128" width="14.375" style="1" customWidth="1"/>
    <col min="16129" max="16129" width="55" style="1" customWidth="1"/>
    <col min="16130" max="16130" width="15.625" style="1" customWidth="1"/>
    <col min="16131" max="16131" width="24.375" style="1" customWidth="1"/>
    <col min="16132" max="16132" width="16.375" style="1" customWidth="1"/>
    <col min="16133" max="16384" width="9" style="1"/>
  </cols>
  <sheetData>
    <row r="1" spans="1:4" ht="18" customHeight="1">
      <c r="A1" s="3" t="s">
        <v>629</v>
      </c>
    </row>
    <row r="2" spans="1:4" ht="20.25" customHeight="1">
      <c r="A2" s="170" t="s">
        <v>818</v>
      </c>
      <c r="B2" s="173"/>
      <c r="C2" s="171"/>
      <c r="D2" s="173"/>
    </row>
    <row r="3" spans="1:4" ht="14.25" customHeight="1">
      <c r="A3" s="3"/>
      <c r="D3" s="4" t="s">
        <v>7</v>
      </c>
    </row>
    <row r="4" spans="1:4" ht="30" customHeight="1">
      <c r="A4" s="174" t="s">
        <v>630</v>
      </c>
      <c r="B4" s="175"/>
      <c r="C4" s="174" t="s">
        <v>631</v>
      </c>
      <c r="D4" s="175"/>
    </row>
    <row r="5" spans="1:4" ht="15.75" customHeight="1">
      <c r="A5" s="5" t="s">
        <v>632</v>
      </c>
      <c r="B5" s="6" t="s">
        <v>10</v>
      </c>
      <c r="C5" s="5" t="s">
        <v>632</v>
      </c>
      <c r="D5" s="6" t="s">
        <v>10</v>
      </c>
    </row>
    <row r="6" spans="1:4" s="118" customFormat="1" ht="20.100000000000001" customHeight="1">
      <c r="A6" s="136" t="s">
        <v>633</v>
      </c>
      <c r="B6" s="121"/>
      <c r="C6" s="136" t="s">
        <v>634</v>
      </c>
      <c r="D6" s="139">
        <f>SUM(D7:D9)</f>
        <v>0</v>
      </c>
    </row>
    <row r="7" spans="1:4" s="118" customFormat="1" ht="20.100000000000001" customHeight="1">
      <c r="A7" s="136" t="s">
        <v>635</v>
      </c>
      <c r="B7" s="121"/>
      <c r="C7" s="137" t="s">
        <v>636</v>
      </c>
      <c r="D7" s="121"/>
    </row>
    <row r="8" spans="1:4" s="118" customFormat="1" ht="20.100000000000001" customHeight="1">
      <c r="A8" s="136" t="s">
        <v>637</v>
      </c>
      <c r="B8" s="121"/>
      <c r="C8" s="137" t="s">
        <v>638</v>
      </c>
      <c r="D8" s="121"/>
    </row>
    <row r="9" spans="1:4" s="118" customFormat="1" ht="20.100000000000001" customHeight="1">
      <c r="A9" s="138" t="s">
        <v>639</v>
      </c>
      <c r="B9" s="121"/>
      <c r="C9" s="137" t="s">
        <v>640</v>
      </c>
      <c r="D9" s="121"/>
    </row>
    <row r="10" spans="1:4" s="118" customFormat="1" ht="20.100000000000001" customHeight="1">
      <c r="A10" s="136" t="s">
        <v>641</v>
      </c>
      <c r="B10" s="121">
        <v>1400</v>
      </c>
      <c r="C10" s="136" t="s">
        <v>1244</v>
      </c>
      <c r="D10" s="121">
        <f>SUM(D11:D13)</f>
        <v>669</v>
      </c>
    </row>
    <row r="11" spans="1:4" s="118" customFormat="1" ht="20.100000000000001" customHeight="1">
      <c r="A11" s="136" t="s">
        <v>642</v>
      </c>
      <c r="B11" s="121">
        <v>1200</v>
      </c>
      <c r="C11" s="137" t="s">
        <v>643</v>
      </c>
      <c r="D11" s="121">
        <v>422</v>
      </c>
    </row>
    <row r="12" spans="1:4" s="118" customFormat="1" ht="20.100000000000001" customHeight="1">
      <c r="A12" s="136" t="s">
        <v>644</v>
      </c>
      <c r="B12" s="121">
        <v>67400</v>
      </c>
      <c r="C12" s="137" t="s">
        <v>645</v>
      </c>
      <c r="D12" s="121">
        <v>247</v>
      </c>
    </row>
    <row r="13" spans="1:4" s="118" customFormat="1" ht="20.100000000000001" customHeight="1">
      <c r="A13" s="136" t="s">
        <v>646</v>
      </c>
      <c r="B13" s="121"/>
      <c r="C13" s="137" t="s">
        <v>647</v>
      </c>
      <c r="D13" s="121"/>
    </row>
    <row r="14" spans="1:4" s="118" customFormat="1" ht="20.100000000000001" customHeight="1">
      <c r="A14" s="136" t="s">
        <v>648</v>
      </c>
      <c r="B14" s="121"/>
      <c r="C14" s="136" t="s">
        <v>649</v>
      </c>
      <c r="D14" s="121">
        <f>SUM(D15:D16)</f>
        <v>0</v>
      </c>
    </row>
    <row r="15" spans="1:4" s="118" customFormat="1" ht="20.100000000000001" customHeight="1">
      <c r="A15" s="136" t="s">
        <v>650</v>
      </c>
      <c r="B15" s="121">
        <v>4156</v>
      </c>
      <c r="C15" s="136" t="s">
        <v>651</v>
      </c>
      <c r="D15" s="121"/>
    </row>
    <row r="16" spans="1:4" s="118" customFormat="1" ht="20.100000000000001" customHeight="1">
      <c r="A16" s="136" t="s">
        <v>652</v>
      </c>
      <c r="B16" s="121"/>
      <c r="C16" s="136" t="s">
        <v>653</v>
      </c>
      <c r="D16" s="121"/>
    </row>
    <row r="17" spans="1:4" s="118" customFormat="1" ht="20.100000000000001" customHeight="1">
      <c r="A17" s="136" t="s">
        <v>654</v>
      </c>
      <c r="B17" s="121"/>
      <c r="C17" s="136" t="s">
        <v>655</v>
      </c>
      <c r="D17" s="121">
        <f>SUM(D18:D27)</f>
        <v>75965</v>
      </c>
    </row>
    <row r="18" spans="1:4" s="118" customFormat="1" ht="20.100000000000001" customHeight="1">
      <c r="A18" s="136" t="s">
        <v>656</v>
      </c>
      <c r="B18" s="121"/>
      <c r="C18" s="136" t="s">
        <v>1245</v>
      </c>
      <c r="D18" s="121">
        <v>67400</v>
      </c>
    </row>
    <row r="19" spans="1:4" s="118" customFormat="1" ht="20.100000000000001" customHeight="1">
      <c r="A19" s="136" t="s">
        <v>657</v>
      </c>
      <c r="B19" s="121"/>
      <c r="C19" s="136" t="s">
        <v>1246</v>
      </c>
      <c r="D19" s="121">
        <v>1400</v>
      </c>
    </row>
    <row r="20" spans="1:4" s="118" customFormat="1" ht="20.100000000000001" customHeight="1">
      <c r="A20" s="136" t="s">
        <v>658</v>
      </c>
      <c r="B20" s="121"/>
      <c r="C20" s="136" t="s">
        <v>660</v>
      </c>
      <c r="D20" s="121">
        <v>1200</v>
      </c>
    </row>
    <row r="21" spans="1:4" s="118" customFormat="1" ht="20.100000000000001" customHeight="1">
      <c r="A21" s="136" t="s">
        <v>659</v>
      </c>
      <c r="B21" s="121"/>
      <c r="C21" s="136" t="s">
        <v>662</v>
      </c>
      <c r="D21" s="121">
        <v>5965</v>
      </c>
    </row>
    <row r="22" spans="1:4" s="118" customFormat="1" ht="20.100000000000001" customHeight="1">
      <c r="A22" s="136" t="s">
        <v>661</v>
      </c>
      <c r="B22" s="121">
        <v>50</v>
      </c>
      <c r="C22" s="136" t="s">
        <v>1247</v>
      </c>
      <c r="D22" s="121"/>
    </row>
    <row r="23" spans="1:4" s="118" customFormat="1" ht="20.100000000000001" customHeight="1">
      <c r="A23" s="140"/>
      <c r="B23" s="121"/>
      <c r="C23" s="136" t="s">
        <v>663</v>
      </c>
      <c r="D23" s="121"/>
    </row>
    <row r="24" spans="1:4" s="118" customFormat="1" ht="20.100000000000001" customHeight="1">
      <c r="A24" s="136"/>
      <c r="B24" s="121"/>
      <c r="C24" s="136" t="s">
        <v>664</v>
      </c>
      <c r="D24" s="121"/>
    </row>
    <row r="25" spans="1:4" s="118" customFormat="1" ht="20.100000000000001" customHeight="1">
      <c r="A25" s="115"/>
      <c r="B25" s="121"/>
      <c r="C25" s="136" t="s">
        <v>665</v>
      </c>
      <c r="D25" s="121"/>
    </row>
    <row r="26" spans="1:4" s="118" customFormat="1" ht="20.100000000000001" customHeight="1">
      <c r="A26" s="115"/>
      <c r="B26" s="121"/>
      <c r="C26" s="136" t="s">
        <v>666</v>
      </c>
      <c r="D26" s="121"/>
    </row>
    <row r="27" spans="1:4" s="118" customFormat="1" ht="20.100000000000001" customHeight="1">
      <c r="A27" s="115"/>
      <c r="B27" s="121"/>
      <c r="C27" s="136" t="s">
        <v>1248</v>
      </c>
      <c r="D27" s="121"/>
    </row>
    <row r="28" spans="1:4" s="118" customFormat="1" ht="20.100000000000001" customHeight="1">
      <c r="A28" s="137"/>
      <c r="B28" s="121"/>
      <c r="C28" s="136" t="s">
        <v>667</v>
      </c>
      <c r="D28" s="121">
        <f>SUM(D29:D33)</f>
        <v>0</v>
      </c>
    </row>
    <row r="29" spans="1:4" s="118" customFormat="1" ht="20.100000000000001" customHeight="1">
      <c r="A29" s="137"/>
      <c r="B29" s="121"/>
      <c r="C29" s="136" t="s">
        <v>668</v>
      </c>
      <c r="D29" s="121"/>
    </row>
    <row r="30" spans="1:4" s="118" customFormat="1" ht="20.100000000000001" customHeight="1">
      <c r="A30" s="137"/>
      <c r="B30" s="121"/>
      <c r="C30" s="133" t="s">
        <v>669</v>
      </c>
      <c r="D30" s="121"/>
    </row>
    <row r="31" spans="1:4" s="118" customFormat="1" ht="20.100000000000001" customHeight="1">
      <c r="A31" s="137"/>
      <c r="B31" s="121"/>
      <c r="C31" s="133" t="s">
        <v>670</v>
      </c>
      <c r="D31" s="121"/>
    </row>
    <row r="32" spans="1:4" s="118" customFormat="1" ht="20.100000000000001" customHeight="1">
      <c r="A32" s="137"/>
      <c r="B32" s="121"/>
      <c r="C32" s="133" t="s">
        <v>671</v>
      </c>
      <c r="D32" s="122"/>
    </row>
    <row r="33" spans="1:19" s="118" customFormat="1" ht="20.100000000000001" customHeight="1">
      <c r="A33" s="137"/>
      <c r="B33" s="121"/>
      <c r="C33" s="133" t="s">
        <v>672</v>
      </c>
      <c r="D33" s="122"/>
    </row>
    <row r="34" spans="1:19" s="118" customFormat="1" ht="20.100000000000001" customHeight="1">
      <c r="A34" s="137"/>
      <c r="B34" s="121"/>
      <c r="C34" s="137" t="s">
        <v>673</v>
      </c>
      <c r="D34" s="121">
        <f>SUM(D35:D44)</f>
        <v>0</v>
      </c>
    </row>
    <row r="35" spans="1:19" s="118" customFormat="1" ht="20.100000000000001" customHeight="1">
      <c r="A35" s="137"/>
      <c r="B35" s="121"/>
      <c r="C35" s="133" t="s">
        <v>674</v>
      </c>
      <c r="D35" s="121"/>
    </row>
    <row r="36" spans="1:19" s="118" customFormat="1" ht="20.100000000000001" customHeight="1">
      <c r="A36" s="137"/>
      <c r="B36" s="121"/>
      <c r="C36" s="133" t="s">
        <v>675</v>
      </c>
      <c r="D36" s="121"/>
    </row>
    <row r="37" spans="1:19" s="118" customFormat="1" ht="20.100000000000001" customHeight="1">
      <c r="A37" s="137"/>
      <c r="B37" s="121"/>
      <c r="C37" s="133" t="s">
        <v>676</v>
      </c>
      <c r="D37" s="121"/>
    </row>
    <row r="38" spans="1:19" s="141" customFormat="1" ht="20.100000000000001" customHeight="1">
      <c r="A38" s="137"/>
      <c r="B38" s="121"/>
      <c r="C38" s="133" t="s">
        <v>677</v>
      </c>
      <c r="D38" s="121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</row>
    <row r="39" spans="1:19" s="118" customFormat="1" ht="20.100000000000001" customHeight="1">
      <c r="A39" s="137"/>
      <c r="B39" s="121"/>
      <c r="C39" s="133" t="s">
        <v>678</v>
      </c>
      <c r="D39" s="121"/>
    </row>
    <row r="40" spans="1:19" s="118" customFormat="1" ht="20.100000000000001" customHeight="1">
      <c r="A40" s="136"/>
      <c r="B40" s="121"/>
      <c r="C40" s="133" t="s">
        <v>679</v>
      </c>
      <c r="D40" s="121"/>
    </row>
    <row r="41" spans="1:19" s="118" customFormat="1" ht="20.100000000000001" customHeight="1">
      <c r="A41" s="136"/>
      <c r="B41" s="121"/>
      <c r="C41" s="133" t="s">
        <v>680</v>
      </c>
      <c r="D41" s="121"/>
    </row>
    <row r="42" spans="1:19" s="118" customFormat="1" ht="20.100000000000001" customHeight="1">
      <c r="A42" s="136"/>
      <c r="B42" s="121"/>
      <c r="C42" s="133" t="s">
        <v>681</v>
      </c>
      <c r="D42" s="121"/>
    </row>
    <row r="43" spans="1:19" s="118" customFormat="1" ht="20.100000000000001" customHeight="1">
      <c r="A43" s="136"/>
      <c r="B43" s="121"/>
      <c r="C43" s="133" t="s">
        <v>682</v>
      </c>
      <c r="D43" s="121"/>
    </row>
    <row r="44" spans="1:19" s="118" customFormat="1" ht="20.100000000000001" customHeight="1">
      <c r="A44" s="136"/>
      <c r="B44" s="121"/>
      <c r="C44" s="133" t="s">
        <v>683</v>
      </c>
      <c r="D44" s="121"/>
    </row>
    <row r="45" spans="1:19" s="118" customFormat="1" ht="20.100000000000001" customHeight="1">
      <c r="A45" s="136"/>
      <c r="B45" s="121"/>
      <c r="C45" s="137" t="s">
        <v>1249</v>
      </c>
      <c r="D45" s="121">
        <f>SUM(D46)</f>
        <v>0</v>
      </c>
    </row>
    <row r="46" spans="1:19" s="118" customFormat="1" ht="20.100000000000001" customHeight="1">
      <c r="A46" s="136"/>
      <c r="B46" s="121"/>
      <c r="C46" s="133" t="s">
        <v>684</v>
      </c>
      <c r="D46" s="121"/>
    </row>
    <row r="47" spans="1:19" s="118" customFormat="1" ht="20.100000000000001" customHeight="1">
      <c r="A47" s="136"/>
      <c r="B47" s="121"/>
      <c r="C47" s="137" t="s">
        <v>1250</v>
      </c>
      <c r="D47" s="121">
        <f>SUM(D48:D50)</f>
        <v>168</v>
      </c>
    </row>
    <row r="48" spans="1:19" s="118" customFormat="1" ht="20.100000000000001" customHeight="1">
      <c r="A48" s="123"/>
      <c r="B48" s="121"/>
      <c r="C48" s="133" t="s">
        <v>685</v>
      </c>
      <c r="D48" s="121">
        <v>50</v>
      </c>
    </row>
    <row r="49" spans="1:4" s="118" customFormat="1" ht="20.100000000000001" customHeight="1">
      <c r="A49" s="123"/>
      <c r="B49" s="121"/>
      <c r="C49" s="133" t="s">
        <v>686</v>
      </c>
      <c r="D49" s="121"/>
    </row>
    <row r="50" spans="1:4" s="118" customFormat="1" ht="20.100000000000001" customHeight="1">
      <c r="A50" s="123"/>
      <c r="B50" s="121"/>
      <c r="C50" s="133" t="s">
        <v>687</v>
      </c>
      <c r="D50" s="121">
        <v>118</v>
      </c>
    </row>
    <row r="51" spans="1:4" s="118" customFormat="1" ht="20.100000000000001" customHeight="1">
      <c r="A51" s="123"/>
      <c r="B51" s="121"/>
      <c r="C51" s="137" t="s">
        <v>1251</v>
      </c>
      <c r="D51" s="121"/>
    </row>
    <row r="52" spans="1:4" s="118" customFormat="1" ht="20.100000000000001" customHeight="1">
      <c r="A52" s="123"/>
      <c r="B52" s="121"/>
      <c r="C52" s="137" t="s">
        <v>1252</v>
      </c>
      <c r="D52" s="121"/>
    </row>
    <row r="53" spans="1:4" s="118" customFormat="1" ht="20.100000000000001" customHeight="1">
      <c r="A53" s="123"/>
      <c r="B53" s="121"/>
      <c r="C53" s="137"/>
      <c r="D53" s="121"/>
    </row>
    <row r="54" spans="1:4" s="118" customFormat="1" ht="20.100000000000001" customHeight="1">
      <c r="A54" s="123"/>
      <c r="B54" s="121"/>
      <c r="C54" s="137"/>
      <c r="D54" s="121"/>
    </row>
    <row r="55" spans="1:4" s="118" customFormat="1" ht="20.100000000000001" customHeight="1">
      <c r="A55" s="123"/>
      <c r="B55" s="121"/>
      <c r="C55" s="137"/>
      <c r="D55" s="121"/>
    </row>
    <row r="56" spans="1:4" s="118" customFormat="1" ht="20.100000000000001" customHeight="1">
      <c r="A56" s="123"/>
      <c r="B56" s="121"/>
      <c r="C56" s="137"/>
      <c r="D56" s="121"/>
    </row>
    <row r="57" spans="1:4" s="118" customFormat="1" ht="20.100000000000001" customHeight="1">
      <c r="A57" s="123"/>
      <c r="B57" s="121"/>
      <c r="C57" s="137"/>
      <c r="D57" s="121"/>
    </row>
    <row r="58" spans="1:4" s="118" customFormat="1" ht="20.100000000000001" customHeight="1">
      <c r="A58" s="123"/>
      <c r="B58" s="121"/>
      <c r="C58" s="137"/>
      <c r="D58" s="121"/>
    </row>
    <row r="59" spans="1:4" s="118" customFormat="1" ht="20.100000000000001" customHeight="1">
      <c r="A59" s="123"/>
      <c r="B59" s="121"/>
      <c r="C59" s="137"/>
      <c r="D59" s="121"/>
    </row>
    <row r="60" spans="1:4" s="118" customFormat="1" ht="20.100000000000001" customHeight="1">
      <c r="A60" s="123"/>
      <c r="B60" s="121"/>
      <c r="C60" s="137"/>
      <c r="D60" s="121"/>
    </row>
    <row r="61" spans="1:4" s="118" customFormat="1" ht="20.100000000000001" customHeight="1">
      <c r="A61" s="123"/>
      <c r="B61" s="121"/>
      <c r="C61" s="123"/>
      <c r="D61" s="121"/>
    </row>
    <row r="62" spans="1:4" s="118" customFormat="1" ht="20.100000000000001" customHeight="1">
      <c r="A62" s="123" t="s">
        <v>37</v>
      </c>
      <c r="B62" s="121">
        <f>SUM(B6:B22)</f>
        <v>74206</v>
      </c>
      <c r="C62" s="123" t="s">
        <v>628</v>
      </c>
      <c r="D62" s="121">
        <f>SUM(D6,D10,D14,D17,D28,D34,D45,D47,D51:D52)</f>
        <v>76802</v>
      </c>
    </row>
    <row r="63" spans="1:4" s="118" customFormat="1" ht="20.100000000000001" customHeight="1">
      <c r="A63" s="142" t="s">
        <v>688</v>
      </c>
      <c r="B63" s="121">
        <f>SUM(B64,B67,B68,B70:B71)</f>
        <v>2596</v>
      </c>
      <c r="C63" s="142" t="s">
        <v>689</v>
      </c>
      <c r="D63" s="121">
        <f>SUM(D64,D67:D70)</f>
        <v>0</v>
      </c>
    </row>
    <row r="64" spans="1:4" s="118" customFormat="1" ht="20.100000000000001" customHeight="1">
      <c r="A64" s="115" t="s">
        <v>690</v>
      </c>
      <c r="B64" s="121">
        <f>SUM(B65:B66)</f>
        <v>787</v>
      </c>
      <c r="C64" s="115" t="s">
        <v>691</v>
      </c>
      <c r="D64" s="121">
        <f>SUM(D65:D66)</f>
        <v>0</v>
      </c>
    </row>
    <row r="65" spans="1:4" s="118" customFormat="1" ht="20.100000000000001" customHeight="1">
      <c r="A65" s="115" t="s">
        <v>692</v>
      </c>
      <c r="B65" s="121">
        <v>787</v>
      </c>
      <c r="C65" s="115" t="s">
        <v>693</v>
      </c>
      <c r="D65" s="121"/>
    </row>
    <row r="66" spans="1:4" s="118" customFormat="1" ht="20.100000000000001" customHeight="1">
      <c r="A66" s="115" t="s">
        <v>694</v>
      </c>
      <c r="B66" s="121"/>
      <c r="C66" s="115" t="s">
        <v>695</v>
      </c>
      <c r="D66" s="121"/>
    </row>
    <row r="67" spans="1:4" s="118" customFormat="1" ht="20.100000000000001" customHeight="1">
      <c r="A67" s="115" t="s">
        <v>696</v>
      </c>
      <c r="B67" s="121">
        <v>1809</v>
      </c>
      <c r="C67" s="115" t="s">
        <v>697</v>
      </c>
      <c r="D67" s="121"/>
    </row>
    <row r="68" spans="1:4" s="118" customFormat="1" ht="20.100000000000001" customHeight="1">
      <c r="A68" s="115" t="s">
        <v>698</v>
      </c>
      <c r="B68" s="121"/>
      <c r="C68" s="115" t="s">
        <v>699</v>
      </c>
      <c r="D68" s="121"/>
    </row>
    <row r="69" spans="1:4" s="118" customFormat="1" ht="20.100000000000001" customHeight="1">
      <c r="A69" s="115" t="s">
        <v>700</v>
      </c>
      <c r="B69" s="121"/>
      <c r="C69" s="143" t="s">
        <v>701</v>
      </c>
      <c r="D69" s="121"/>
    </row>
    <row r="70" spans="1:4" s="118" customFormat="1" ht="20.100000000000001" customHeight="1">
      <c r="A70" s="143" t="s">
        <v>702</v>
      </c>
      <c r="B70" s="121"/>
      <c r="C70" s="143" t="s">
        <v>703</v>
      </c>
      <c r="D70" s="121"/>
    </row>
    <row r="71" spans="1:4" s="118" customFormat="1" ht="20.100000000000001" customHeight="1">
      <c r="A71" s="143" t="s">
        <v>704</v>
      </c>
      <c r="B71" s="121"/>
      <c r="C71" s="143"/>
      <c r="D71" s="121"/>
    </row>
    <row r="72" spans="1:4" s="118" customFormat="1" ht="20.100000000000001" customHeight="1">
      <c r="A72" s="143"/>
      <c r="B72" s="121"/>
      <c r="C72" s="143"/>
      <c r="D72" s="121"/>
    </row>
    <row r="73" spans="1:4" s="118" customFormat="1" ht="20.100000000000001" customHeight="1">
      <c r="A73" s="123" t="s">
        <v>705</v>
      </c>
      <c r="B73" s="121">
        <f>SUM(B62:B63)</f>
        <v>76802</v>
      </c>
      <c r="C73" s="123" t="s">
        <v>706</v>
      </c>
      <c r="D73" s="121">
        <f>SUM(D62:D63)</f>
        <v>76802</v>
      </c>
    </row>
  </sheetData>
  <mergeCells count="3">
    <mergeCell ref="A2:D2"/>
    <mergeCell ref="A4:B4"/>
    <mergeCell ref="C4:D4"/>
  </mergeCells>
  <phoneticPr fontId="27" type="noConversion"/>
  <pageMargins left="0.56999999999999995" right="0.55118110236220497" top="0.54" bottom="0.47" header="0.31496062992126" footer="0.31496062992126"/>
  <pageSetup paperSize="9" scale="98" fitToHeight="0" orientation="landscape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workbookViewId="0">
      <selection activeCell="C14" sqref="C14"/>
    </sheetView>
  </sheetViews>
  <sheetFormatPr defaultColWidth="14.375" defaultRowHeight="13.5"/>
  <cols>
    <col min="1" max="1" width="46.5" style="1" customWidth="1"/>
    <col min="2" max="2" width="14.375" style="2" customWidth="1"/>
    <col min="3" max="3" width="46.5" style="1" customWidth="1"/>
    <col min="4" max="4" width="15.625" style="2" customWidth="1"/>
    <col min="5" max="254" width="9" style="1" customWidth="1"/>
    <col min="255" max="255" width="40.5" style="1" customWidth="1"/>
    <col min="256" max="256" width="14.375" style="1"/>
    <col min="257" max="257" width="44.125" style="1" customWidth="1"/>
    <col min="258" max="258" width="14.375" style="1" customWidth="1"/>
    <col min="259" max="259" width="44.125" style="1" customWidth="1"/>
    <col min="260" max="260" width="15.625" style="1" customWidth="1"/>
    <col min="261" max="510" width="9" style="1" customWidth="1"/>
    <col min="511" max="511" width="40.5" style="1" customWidth="1"/>
    <col min="512" max="512" width="14.375" style="1"/>
    <col min="513" max="513" width="44.125" style="1" customWidth="1"/>
    <col min="514" max="514" width="14.375" style="1" customWidth="1"/>
    <col min="515" max="515" width="44.125" style="1" customWidth="1"/>
    <col min="516" max="516" width="15.625" style="1" customWidth="1"/>
    <col min="517" max="766" width="9" style="1" customWidth="1"/>
    <col min="767" max="767" width="40.5" style="1" customWidth="1"/>
    <col min="768" max="768" width="14.375" style="1"/>
    <col min="769" max="769" width="44.125" style="1" customWidth="1"/>
    <col min="770" max="770" width="14.375" style="1" customWidth="1"/>
    <col min="771" max="771" width="44.125" style="1" customWidth="1"/>
    <col min="772" max="772" width="15.625" style="1" customWidth="1"/>
    <col min="773" max="1022" width="9" style="1" customWidth="1"/>
    <col min="1023" max="1023" width="40.5" style="1" customWidth="1"/>
    <col min="1024" max="1024" width="14.375" style="1"/>
    <col min="1025" max="1025" width="44.125" style="1" customWidth="1"/>
    <col min="1026" max="1026" width="14.375" style="1" customWidth="1"/>
    <col min="1027" max="1027" width="44.125" style="1" customWidth="1"/>
    <col min="1028" max="1028" width="15.625" style="1" customWidth="1"/>
    <col min="1029" max="1278" width="9" style="1" customWidth="1"/>
    <col min="1279" max="1279" width="40.5" style="1" customWidth="1"/>
    <col min="1280" max="1280" width="14.375" style="1"/>
    <col min="1281" max="1281" width="44.125" style="1" customWidth="1"/>
    <col min="1282" max="1282" width="14.375" style="1" customWidth="1"/>
    <col min="1283" max="1283" width="44.125" style="1" customWidth="1"/>
    <col min="1284" max="1284" width="15.625" style="1" customWidth="1"/>
    <col min="1285" max="1534" width="9" style="1" customWidth="1"/>
    <col min="1535" max="1535" width="40.5" style="1" customWidth="1"/>
    <col min="1536" max="1536" width="14.375" style="1"/>
    <col min="1537" max="1537" width="44.125" style="1" customWidth="1"/>
    <col min="1538" max="1538" width="14.375" style="1" customWidth="1"/>
    <col min="1539" max="1539" width="44.125" style="1" customWidth="1"/>
    <col min="1540" max="1540" width="15.625" style="1" customWidth="1"/>
    <col min="1541" max="1790" width="9" style="1" customWidth="1"/>
    <col min="1791" max="1791" width="40.5" style="1" customWidth="1"/>
    <col min="1792" max="1792" width="14.375" style="1"/>
    <col min="1793" max="1793" width="44.125" style="1" customWidth="1"/>
    <col min="1794" max="1794" width="14.375" style="1" customWidth="1"/>
    <col min="1795" max="1795" width="44.125" style="1" customWidth="1"/>
    <col min="1796" max="1796" width="15.625" style="1" customWidth="1"/>
    <col min="1797" max="2046" width="9" style="1" customWidth="1"/>
    <col min="2047" max="2047" width="40.5" style="1" customWidth="1"/>
    <col min="2048" max="2048" width="14.375" style="1"/>
    <col min="2049" max="2049" width="44.125" style="1" customWidth="1"/>
    <col min="2050" max="2050" width="14.375" style="1" customWidth="1"/>
    <col min="2051" max="2051" width="44.125" style="1" customWidth="1"/>
    <col min="2052" max="2052" width="15.625" style="1" customWidth="1"/>
    <col min="2053" max="2302" width="9" style="1" customWidth="1"/>
    <col min="2303" max="2303" width="40.5" style="1" customWidth="1"/>
    <col min="2304" max="2304" width="14.375" style="1"/>
    <col min="2305" max="2305" width="44.125" style="1" customWidth="1"/>
    <col min="2306" max="2306" width="14.375" style="1" customWidth="1"/>
    <col min="2307" max="2307" width="44.125" style="1" customWidth="1"/>
    <col min="2308" max="2308" width="15.625" style="1" customWidth="1"/>
    <col min="2309" max="2558" width="9" style="1" customWidth="1"/>
    <col min="2559" max="2559" width="40.5" style="1" customWidth="1"/>
    <col min="2560" max="2560" width="14.375" style="1"/>
    <col min="2561" max="2561" width="44.125" style="1" customWidth="1"/>
    <col min="2562" max="2562" width="14.375" style="1" customWidth="1"/>
    <col min="2563" max="2563" width="44.125" style="1" customWidth="1"/>
    <col min="2564" max="2564" width="15.625" style="1" customWidth="1"/>
    <col min="2565" max="2814" width="9" style="1" customWidth="1"/>
    <col min="2815" max="2815" width="40.5" style="1" customWidth="1"/>
    <col min="2816" max="2816" width="14.375" style="1"/>
    <col min="2817" max="2817" width="44.125" style="1" customWidth="1"/>
    <col min="2818" max="2818" width="14.375" style="1" customWidth="1"/>
    <col min="2819" max="2819" width="44.125" style="1" customWidth="1"/>
    <col min="2820" max="2820" width="15.625" style="1" customWidth="1"/>
    <col min="2821" max="3070" width="9" style="1" customWidth="1"/>
    <col min="3071" max="3071" width="40.5" style="1" customWidth="1"/>
    <col min="3072" max="3072" width="14.375" style="1"/>
    <col min="3073" max="3073" width="44.125" style="1" customWidth="1"/>
    <col min="3074" max="3074" width="14.375" style="1" customWidth="1"/>
    <col min="3075" max="3075" width="44.125" style="1" customWidth="1"/>
    <col min="3076" max="3076" width="15.625" style="1" customWidth="1"/>
    <col min="3077" max="3326" width="9" style="1" customWidth="1"/>
    <col min="3327" max="3327" width="40.5" style="1" customWidth="1"/>
    <col min="3328" max="3328" width="14.375" style="1"/>
    <col min="3329" max="3329" width="44.125" style="1" customWidth="1"/>
    <col min="3330" max="3330" width="14.375" style="1" customWidth="1"/>
    <col min="3331" max="3331" width="44.125" style="1" customWidth="1"/>
    <col min="3332" max="3332" width="15.625" style="1" customWidth="1"/>
    <col min="3333" max="3582" width="9" style="1" customWidth="1"/>
    <col min="3583" max="3583" width="40.5" style="1" customWidth="1"/>
    <col min="3584" max="3584" width="14.375" style="1"/>
    <col min="3585" max="3585" width="44.125" style="1" customWidth="1"/>
    <col min="3586" max="3586" width="14.375" style="1" customWidth="1"/>
    <col min="3587" max="3587" width="44.125" style="1" customWidth="1"/>
    <col min="3588" max="3588" width="15.625" style="1" customWidth="1"/>
    <col min="3589" max="3838" width="9" style="1" customWidth="1"/>
    <col min="3839" max="3839" width="40.5" style="1" customWidth="1"/>
    <col min="3840" max="3840" width="14.375" style="1"/>
    <col min="3841" max="3841" width="44.125" style="1" customWidth="1"/>
    <col min="3842" max="3842" width="14.375" style="1" customWidth="1"/>
    <col min="3843" max="3843" width="44.125" style="1" customWidth="1"/>
    <col min="3844" max="3844" width="15.625" style="1" customWidth="1"/>
    <col min="3845" max="4094" width="9" style="1" customWidth="1"/>
    <col min="4095" max="4095" width="40.5" style="1" customWidth="1"/>
    <col min="4096" max="4096" width="14.375" style="1"/>
    <col min="4097" max="4097" width="44.125" style="1" customWidth="1"/>
    <col min="4098" max="4098" width="14.375" style="1" customWidth="1"/>
    <col min="4099" max="4099" width="44.125" style="1" customWidth="1"/>
    <col min="4100" max="4100" width="15.625" style="1" customWidth="1"/>
    <col min="4101" max="4350" width="9" style="1" customWidth="1"/>
    <col min="4351" max="4351" width="40.5" style="1" customWidth="1"/>
    <col min="4352" max="4352" width="14.375" style="1"/>
    <col min="4353" max="4353" width="44.125" style="1" customWidth="1"/>
    <col min="4354" max="4354" width="14.375" style="1" customWidth="1"/>
    <col min="4355" max="4355" width="44.125" style="1" customWidth="1"/>
    <col min="4356" max="4356" width="15.625" style="1" customWidth="1"/>
    <col min="4357" max="4606" width="9" style="1" customWidth="1"/>
    <col min="4607" max="4607" width="40.5" style="1" customWidth="1"/>
    <col min="4608" max="4608" width="14.375" style="1"/>
    <col min="4609" max="4609" width="44.125" style="1" customWidth="1"/>
    <col min="4610" max="4610" width="14.375" style="1" customWidth="1"/>
    <col min="4611" max="4611" width="44.125" style="1" customWidth="1"/>
    <col min="4612" max="4612" width="15.625" style="1" customWidth="1"/>
    <col min="4613" max="4862" width="9" style="1" customWidth="1"/>
    <col min="4863" max="4863" width="40.5" style="1" customWidth="1"/>
    <col min="4864" max="4864" width="14.375" style="1"/>
    <col min="4865" max="4865" width="44.125" style="1" customWidth="1"/>
    <col min="4866" max="4866" width="14.375" style="1" customWidth="1"/>
    <col min="4867" max="4867" width="44.125" style="1" customWidth="1"/>
    <col min="4868" max="4868" width="15.625" style="1" customWidth="1"/>
    <col min="4869" max="5118" width="9" style="1" customWidth="1"/>
    <col min="5119" max="5119" width="40.5" style="1" customWidth="1"/>
    <col min="5120" max="5120" width="14.375" style="1"/>
    <col min="5121" max="5121" width="44.125" style="1" customWidth="1"/>
    <col min="5122" max="5122" width="14.375" style="1" customWidth="1"/>
    <col min="5123" max="5123" width="44.125" style="1" customWidth="1"/>
    <col min="5124" max="5124" width="15.625" style="1" customWidth="1"/>
    <col min="5125" max="5374" width="9" style="1" customWidth="1"/>
    <col min="5375" max="5375" width="40.5" style="1" customWidth="1"/>
    <col min="5376" max="5376" width="14.375" style="1"/>
    <col min="5377" max="5377" width="44.125" style="1" customWidth="1"/>
    <col min="5378" max="5378" width="14.375" style="1" customWidth="1"/>
    <col min="5379" max="5379" width="44.125" style="1" customWidth="1"/>
    <col min="5380" max="5380" width="15.625" style="1" customWidth="1"/>
    <col min="5381" max="5630" width="9" style="1" customWidth="1"/>
    <col min="5631" max="5631" width="40.5" style="1" customWidth="1"/>
    <col min="5632" max="5632" width="14.375" style="1"/>
    <col min="5633" max="5633" width="44.125" style="1" customWidth="1"/>
    <col min="5634" max="5634" width="14.375" style="1" customWidth="1"/>
    <col min="5635" max="5635" width="44.125" style="1" customWidth="1"/>
    <col min="5636" max="5636" width="15.625" style="1" customWidth="1"/>
    <col min="5637" max="5886" width="9" style="1" customWidth="1"/>
    <col min="5887" max="5887" width="40.5" style="1" customWidth="1"/>
    <col min="5888" max="5888" width="14.375" style="1"/>
    <col min="5889" max="5889" width="44.125" style="1" customWidth="1"/>
    <col min="5890" max="5890" width="14.375" style="1" customWidth="1"/>
    <col min="5891" max="5891" width="44.125" style="1" customWidth="1"/>
    <col min="5892" max="5892" width="15.625" style="1" customWidth="1"/>
    <col min="5893" max="6142" width="9" style="1" customWidth="1"/>
    <col min="6143" max="6143" width="40.5" style="1" customWidth="1"/>
    <col min="6144" max="6144" width="14.375" style="1"/>
    <col min="6145" max="6145" width="44.125" style="1" customWidth="1"/>
    <col min="6146" max="6146" width="14.375" style="1" customWidth="1"/>
    <col min="6147" max="6147" width="44.125" style="1" customWidth="1"/>
    <col min="6148" max="6148" width="15.625" style="1" customWidth="1"/>
    <col min="6149" max="6398" width="9" style="1" customWidth="1"/>
    <col min="6399" max="6399" width="40.5" style="1" customWidth="1"/>
    <col min="6400" max="6400" width="14.375" style="1"/>
    <col min="6401" max="6401" width="44.125" style="1" customWidth="1"/>
    <col min="6402" max="6402" width="14.375" style="1" customWidth="1"/>
    <col min="6403" max="6403" width="44.125" style="1" customWidth="1"/>
    <col min="6404" max="6404" width="15.625" style="1" customWidth="1"/>
    <col min="6405" max="6654" width="9" style="1" customWidth="1"/>
    <col min="6655" max="6655" width="40.5" style="1" customWidth="1"/>
    <col min="6656" max="6656" width="14.375" style="1"/>
    <col min="6657" max="6657" width="44.125" style="1" customWidth="1"/>
    <col min="6658" max="6658" width="14.375" style="1" customWidth="1"/>
    <col min="6659" max="6659" width="44.125" style="1" customWidth="1"/>
    <col min="6660" max="6660" width="15.625" style="1" customWidth="1"/>
    <col min="6661" max="6910" width="9" style="1" customWidth="1"/>
    <col min="6911" max="6911" width="40.5" style="1" customWidth="1"/>
    <col min="6912" max="6912" width="14.375" style="1"/>
    <col min="6913" max="6913" width="44.125" style="1" customWidth="1"/>
    <col min="6914" max="6914" width="14.375" style="1" customWidth="1"/>
    <col min="6915" max="6915" width="44.125" style="1" customWidth="1"/>
    <col min="6916" max="6916" width="15.625" style="1" customWidth="1"/>
    <col min="6917" max="7166" width="9" style="1" customWidth="1"/>
    <col min="7167" max="7167" width="40.5" style="1" customWidth="1"/>
    <col min="7168" max="7168" width="14.375" style="1"/>
    <col min="7169" max="7169" width="44.125" style="1" customWidth="1"/>
    <col min="7170" max="7170" width="14.375" style="1" customWidth="1"/>
    <col min="7171" max="7171" width="44.125" style="1" customWidth="1"/>
    <col min="7172" max="7172" width="15.625" style="1" customWidth="1"/>
    <col min="7173" max="7422" width="9" style="1" customWidth="1"/>
    <col min="7423" max="7423" width="40.5" style="1" customWidth="1"/>
    <col min="7424" max="7424" width="14.375" style="1"/>
    <col min="7425" max="7425" width="44.125" style="1" customWidth="1"/>
    <col min="7426" max="7426" width="14.375" style="1" customWidth="1"/>
    <col min="7427" max="7427" width="44.125" style="1" customWidth="1"/>
    <col min="7428" max="7428" width="15.625" style="1" customWidth="1"/>
    <col min="7429" max="7678" width="9" style="1" customWidth="1"/>
    <col min="7679" max="7679" width="40.5" style="1" customWidth="1"/>
    <col min="7680" max="7680" width="14.375" style="1"/>
    <col min="7681" max="7681" width="44.125" style="1" customWidth="1"/>
    <col min="7682" max="7682" width="14.375" style="1" customWidth="1"/>
    <col min="7683" max="7683" width="44.125" style="1" customWidth="1"/>
    <col min="7684" max="7684" width="15.625" style="1" customWidth="1"/>
    <col min="7685" max="7934" width="9" style="1" customWidth="1"/>
    <col min="7935" max="7935" width="40.5" style="1" customWidth="1"/>
    <col min="7936" max="7936" width="14.375" style="1"/>
    <col min="7937" max="7937" width="44.125" style="1" customWidth="1"/>
    <col min="7938" max="7938" width="14.375" style="1" customWidth="1"/>
    <col min="7939" max="7939" width="44.125" style="1" customWidth="1"/>
    <col min="7940" max="7940" width="15.625" style="1" customWidth="1"/>
    <col min="7941" max="8190" width="9" style="1" customWidth="1"/>
    <col min="8191" max="8191" width="40.5" style="1" customWidth="1"/>
    <col min="8192" max="8192" width="14.375" style="1"/>
    <col min="8193" max="8193" width="44.125" style="1" customWidth="1"/>
    <col min="8194" max="8194" width="14.375" style="1" customWidth="1"/>
    <col min="8195" max="8195" width="44.125" style="1" customWidth="1"/>
    <col min="8196" max="8196" width="15.625" style="1" customWidth="1"/>
    <col min="8197" max="8446" width="9" style="1" customWidth="1"/>
    <col min="8447" max="8447" width="40.5" style="1" customWidth="1"/>
    <col min="8448" max="8448" width="14.375" style="1"/>
    <col min="8449" max="8449" width="44.125" style="1" customWidth="1"/>
    <col min="8450" max="8450" width="14.375" style="1" customWidth="1"/>
    <col min="8451" max="8451" width="44.125" style="1" customWidth="1"/>
    <col min="8452" max="8452" width="15.625" style="1" customWidth="1"/>
    <col min="8453" max="8702" width="9" style="1" customWidth="1"/>
    <col min="8703" max="8703" width="40.5" style="1" customWidth="1"/>
    <col min="8704" max="8704" width="14.375" style="1"/>
    <col min="8705" max="8705" width="44.125" style="1" customWidth="1"/>
    <col min="8706" max="8706" width="14.375" style="1" customWidth="1"/>
    <col min="8707" max="8707" width="44.125" style="1" customWidth="1"/>
    <col min="8708" max="8708" width="15.625" style="1" customWidth="1"/>
    <col min="8709" max="8958" width="9" style="1" customWidth="1"/>
    <col min="8959" max="8959" width="40.5" style="1" customWidth="1"/>
    <col min="8960" max="8960" width="14.375" style="1"/>
    <col min="8961" max="8961" width="44.125" style="1" customWidth="1"/>
    <col min="8962" max="8962" width="14.375" style="1" customWidth="1"/>
    <col min="8963" max="8963" width="44.125" style="1" customWidth="1"/>
    <col min="8964" max="8964" width="15.625" style="1" customWidth="1"/>
    <col min="8965" max="9214" width="9" style="1" customWidth="1"/>
    <col min="9215" max="9215" width="40.5" style="1" customWidth="1"/>
    <col min="9216" max="9216" width="14.375" style="1"/>
    <col min="9217" max="9217" width="44.125" style="1" customWidth="1"/>
    <col min="9218" max="9218" width="14.375" style="1" customWidth="1"/>
    <col min="9219" max="9219" width="44.125" style="1" customWidth="1"/>
    <col min="9220" max="9220" width="15.625" style="1" customWidth="1"/>
    <col min="9221" max="9470" width="9" style="1" customWidth="1"/>
    <col min="9471" max="9471" width="40.5" style="1" customWidth="1"/>
    <col min="9472" max="9472" width="14.375" style="1"/>
    <col min="9473" max="9473" width="44.125" style="1" customWidth="1"/>
    <col min="9474" max="9474" width="14.375" style="1" customWidth="1"/>
    <col min="9475" max="9475" width="44.125" style="1" customWidth="1"/>
    <col min="9476" max="9476" width="15.625" style="1" customWidth="1"/>
    <col min="9477" max="9726" width="9" style="1" customWidth="1"/>
    <col min="9727" max="9727" width="40.5" style="1" customWidth="1"/>
    <col min="9728" max="9728" width="14.375" style="1"/>
    <col min="9729" max="9729" width="44.125" style="1" customWidth="1"/>
    <col min="9730" max="9730" width="14.375" style="1" customWidth="1"/>
    <col min="9731" max="9731" width="44.125" style="1" customWidth="1"/>
    <col min="9732" max="9732" width="15.625" style="1" customWidth="1"/>
    <col min="9733" max="9982" width="9" style="1" customWidth="1"/>
    <col min="9983" max="9983" width="40.5" style="1" customWidth="1"/>
    <col min="9984" max="9984" width="14.375" style="1"/>
    <col min="9985" max="9985" width="44.125" style="1" customWidth="1"/>
    <col min="9986" max="9986" width="14.375" style="1" customWidth="1"/>
    <col min="9987" max="9987" width="44.125" style="1" customWidth="1"/>
    <col min="9988" max="9988" width="15.625" style="1" customWidth="1"/>
    <col min="9989" max="10238" width="9" style="1" customWidth="1"/>
    <col min="10239" max="10239" width="40.5" style="1" customWidth="1"/>
    <col min="10240" max="10240" width="14.375" style="1"/>
    <col min="10241" max="10241" width="44.125" style="1" customWidth="1"/>
    <col min="10242" max="10242" width="14.375" style="1" customWidth="1"/>
    <col min="10243" max="10243" width="44.125" style="1" customWidth="1"/>
    <col min="10244" max="10244" width="15.625" style="1" customWidth="1"/>
    <col min="10245" max="10494" width="9" style="1" customWidth="1"/>
    <col min="10495" max="10495" width="40.5" style="1" customWidth="1"/>
    <col min="10496" max="10496" width="14.375" style="1"/>
    <col min="10497" max="10497" width="44.125" style="1" customWidth="1"/>
    <col min="10498" max="10498" width="14.375" style="1" customWidth="1"/>
    <col min="10499" max="10499" width="44.125" style="1" customWidth="1"/>
    <col min="10500" max="10500" width="15.625" style="1" customWidth="1"/>
    <col min="10501" max="10750" width="9" style="1" customWidth="1"/>
    <col min="10751" max="10751" width="40.5" style="1" customWidth="1"/>
    <col min="10752" max="10752" width="14.375" style="1"/>
    <col min="10753" max="10753" width="44.125" style="1" customWidth="1"/>
    <col min="10754" max="10754" width="14.375" style="1" customWidth="1"/>
    <col min="10755" max="10755" width="44.125" style="1" customWidth="1"/>
    <col min="10756" max="10756" width="15.625" style="1" customWidth="1"/>
    <col min="10757" max="11006" width="9" style="1" customWidth="1"/>
    <col min="11007" max="11007" width="40.5" style="1" customWidth="1"/>
    <col min="11008" max="11008" width="14.375" style="1"/>
    <col min="11009" max="11009" width="44.125" style="1" customWidth="1"/>
    <col min="11010" max="11010" width="14.375" style="1" customWidth="1"/>
    <col min="11011" max="11011" width="44.125" style="1" customWidth="1"/>
    <col min="11012" max="11012" width="15.625" style="1" customWidth="1"/>
    <col min="11013" max="11262" width="9" style="1" customWidth="1"/>
    <col min="11263" max="11263" width="40.5" style="1" customWidth="1"/>
    <col min="11264" max="11264" width="14.375" style="1"/>
    <col min="11265" max="11265" width="44.125" style="1" customWidth="1"/>
    <col min="11266" max="11266" width="14.375" style="1" customWidth="1"/>
    <col min="11267" max="11267" width="44.125" style="1" customWidth="1"/>
    <col min="11268" max="11268" width="15.625" style="1" customWidth="1"/>
    <col min="11269" max="11518" width="9" style="1" customWidth="1"/>
    <col min="11519" max="11519" width="40.5" style="1" customWidth="1"/>
    <col min="11520" max="11520" width="14.375" style="1"/>
    <col min="11521" max="11521" width="44.125" style="1" customWidth="1"/>
    <col min="11522" max="11522" width="14.375" style="1" customWidth="1"/>
    <col min="11523" max="11523" width="44.125" style="1" customWidth="1"/>
    <col min="11524" max="11524" width="15.625" style="1" customWidth="1"/>
    <col min="11525" max="11774" width="9" style="1" customWidth="1"/>
    <col min="11775" max="11775" width="40.5" style="1" customWidth="1"/>
    <col min="11776" max="11776" width="14.375" style="1"/>
    <col min="11777" max="11777" width="44.125" style="1" customWidth="1"/>
    <col min="11778" max="11778" width="14.375" style="1" customWidth="1"/>
    <col min="11779" max="11779" width="44.125" style="1" customWidth="1"/>
    <col min="11780" max="11780" width="15.625" style="1" customWidth="1"/>
    <col min="11781" max="12030" width="9" style="1" customWidth="1"/>
    <col min="12031" max="12031" width="40.5" style="1" customWidth="1"/>
    <col min="12032" max="12032" width="14.375" style="1"/>
    <col min="12033" max="12033" width="44.125" style="1" customWidth="1"/>
    <col min="12034" max="12034" width="14.375" style="1" customWidth="1"/>
    <col min="12035" max="12035" width="44.125" style="1" customWidth="1"/>
    <col min="12036" max="12036" width="15.625" style="1" customWidth="1"/>
    <col min="12037" max="12286" width="9" style="1" customWidth="1"/>
    <col min="12287" max="12287" width="40.5" style="1" customWidth="1"/>
    <col min="12288" max="12288" width="14.375" style="1"/>
    <col min="12289" max="12289" width="44.125" style="1" customWidth="1"/>
    <col min="12290" max="12290" width="14.375" style="1" customWidth="1"/>
    <col min="12291" max="12291" width="44.125" style="1" customWidth="1"/>
    <col min="12292" max="12292" width="15.625" style="1" customWidth="1"/>
    <col min="12293" max="12542" width="9" style="1" customWidth="1"/>
    <col min="12543" max="12543" width="40.5" style="1" customWidth="1"/>
    <col min="12544" max="12544" width="14.375" style="1"/>
    <col min="12545" max="12545" width="44.125" style="1" customWidth="1"/>
    <col min="12546" max="12546" width="14.375" style="1" customWidth="1"/>
    <col min="12547" max="12547" width="44.125" style="1" customWidth="1"/>
    <col min="12548" max="12548" width="15.625" style="1" customWidth="1"/>
    <col min="12549" max="12798" width="9" style="1" customWidth="1"/>
    <col min="12799" max="12799" width="40.5" style="1" customWidth="1"/>
    <col min="12800" max="12800" width="14.375" style="1"/>
    <col min="12801" max="12801" width="44.125" style="1" customWidth="1"/>
    <col min="12802" max="12802" width="14.375" style="1" customWidth="1"/>
    <col min="12803" max="12803" width="44.125" style="1" customWidth="1"/>
    <col min="12804" max="12804" width="15.625" style="1" customWidth="1"/>
    <col min="12805" max="13054" width="9" style="1" customWidth="1"/>
    <col min="13055" max="13055" width="40.5" style="1" customWidth="1"/>
    <col min="13056" max="13056" width="14.375" style="1"/>
    <col min="13057" max="13057" width="44.125" style="1" customWidth="1"/>
    <col min="13058" max="13058" width="14.375" style="1" customWidth="1"/>
    <col min="13059" max="13059" width="44.125" style="1" customWidth="1"/>
    <col min="13060" max="13060" width="15.625" style="1" customWidth="1"/>
    <col min="13061" max="13310" width="9" style="1" customWidth="1"/>
    <col min="13311" max="13311" width="40.5" style="1" customWidth="1"/>
    <col min="13312" max="13312" width="14.375" style="1"/>
    <col min="13313" max="13313" width="44.125" style="1" customWidth="1"/>
    <col min="13314" max="13314" width="14.375" style="1" customWidth="1"/>
    <col min="13315" max="13315" width="44.125" style="1" customWidth="1"/>
    <col min="13316" max="13316" width="15.625" style="1" customWidth="1"/>
    <col min="13317" max="13566" width="9" style="1" customWidth="1"/>
    <col min="13567" max="13567" width="40.5" style="1" customWidth="1"/>
    <col min="13568" max="13568" width="14.375" style="1"/>
    <col min="13569" max="13569" width="44.125" style="1" customWidth="1"/>
    <col min="13570" max="13570" width="14.375" style="1" customWidth="1"/>
    <col min="13571" max="13571" width="44.125" style="1" customWidth="1"/>
    <col min="13572" max="13572" width="15.625" style="1" customWidth="1"/>
    <col min="13573" max="13822" width="9" style="1" customWidth="1"/>
    <col min="13823" max="13823" width="40.5" style="1" customWidth="1"/>
    <col min="13824" max="13824" width="14.375" style="1"/>
    <col min="13825" max="13825" width="44.125" style="1" customWidth="1"/>
    <col min="13826" max="13826" width="14.375" style="1" customWidth="1"/>
    <col min="13827" max="13827" width="44.125" style="1" customWidth="1"/>
    <col min="13828" max="13828" width="15.625" style="1" customWidth="1"/>
    <col min="13829" max="14078" width="9" style="1" customWidth="1"/>
    <col min="14079" max="14079" width="40.5" style="1" customWidth="1"/>
    <col min="14080" max="14080" width="14.375" style="1"/>
    <col min="14081" max="14081" width="44.125" style="1" customWidth="1"/>
    <col min="14082" max="14082" width="14.375" style="1" customWidth="1"/>
    <col min="14083" max="14083" width="44.125" style="1" customWidth="1"/>
    <col min="14084" max="14084" width="15.625" style="1" customWidth="1"/>
    <col min="14085" max="14334" width="9" style="1" customWidth="1"/>
    <col min="14335" max="14335" width="40.5" style="1" customWidth="1"/>
    <col min="14336" max="14336" width="14.375" style="1"/>
    <col min="14337" max="14337" width="44.125" style="1" customWidth="1"/>
    <col min="14338" max="14338" width="14.375" style="1" customWidth="1"/>
    <col min="14339" max="14339" width="44.125" style="1" customWidth="1"/>
    <col min="14340" max="14340" width="15.625" style="1" customWidth="1"/>
    <col min="14341" max="14590" width="9" style="1" customWidth="1"/>
    <col min="14591" max="14591" width="40.5" style="1" customWidth="1"/>
    <col min="14592" max="14592" width="14.375" style="1"/>
    <col min="14593" max="14593" width="44.125" style="1" customWidth="1"/>
    <col min="14594" max="14594" width="14.375" style="1" customWidth="1"/>
    <col min="14595" max="14595" width="44.125" style="1" customWidth="1"/>
    <col min="14596" max="14596" width="15.625" style="1" customWidth="1"/>
    <col min="14597" max="14846" width="9" style="1" customWidth="1"/>
    <col min="14847" max="14847" width="40.5" style="1" customWidth="1"/>
    <col min="14848" max="14848" width="14.375" style="1"/>
    <col min="14849" max="14849" width="44.125" style="1" customWidth="1"/>
    <col min="14850" max="14850" width="14.375" style="1" customWidth="1"/>
    <col min="14851" max="14851" width="44.125" style="1" customWidth="1"/>
    <col min="14852" max="14852" width="15.625" style="1" customWidth="1"/>
    <col min="14853" max="15102" width="9" style="1" customWidth="1"/>
    <col min="15103" max="15103" width="40.5" style="1" customWidth="1"/>
    <col min="15104" max="15104" width="14.375" style="1"/>
    <col min="15105" max="15105" width="44.125" style="1" customWidth="1"/>
    <col min="15106" max="15106" width="14.375" style="1" customWidth="1"/>
    <col min="15107" max="15107" width="44.125" style="1" customWidth="1"/>
    <col min="15108" max="15108" width="15.625" style="1" customWidth="1"/>
    <col min="15109" max="15358" width="9" style="1" customWidth="1"/>
    <col min="15359" max="15359" width="40.5" style="1" customWidth="1"/>
    <col min="15360" max="15360" width="14.375" style="1"/>
    <col min="15361" max="15361" width="44.125" style="1" customWidth="1"/>
    <col min="15362" max="15362" width="14.375" style="1" customWidth="1"/>
    <col min="15363" max="15363" width="44.125" style="1" customWidth="1"/>
    <col min="15364" max="15364" width="15.625" style="1" customWidth="1"/>
    <col min="15365" max="15614" width="9" style="1" customWidth="1"/>
    <col min="15615" max="15615" width="40.5" style="1" customWidth="1"/>
    <col min="15616" max="15616" width="14.375" style="1"/>
    <col min="15617" max="15617" width="44.125" style="1" customWidth="1"/>
    <col min="15618" max="15618" width="14.375" style="1" customWidth="1"/>
    <col min="15619" max="15619" width="44.125" style="1" customWidth="1"/>
    <col min="15620" max="15620" width="15.625" style="1" customWidth="1"/>
    <col min="15621" max="15870" width="9" style="1" customWidth="1"/>
    <col min="15871" max="15871" width="40.5" style="1" customWidth="1"/>
    <col min="15872" max="15872" width="14.375" style="1"/>
    <col min="15873" max="15873" width="44.125" style="1" customWidth="1"/>
    <col min="15874" max="15874" width="14.375" style="1" customWidth="1"/>
    <col min="15875" max="15875" width="44.125" style="1" customWidth="1"/>
    <col min="15876" max="15876" width="15.625" style="1" customWidth="1"/>
    <col min="15877" max="16126" width="9" style="1" customWidth="1"/>
    <col min="16127" max="16127" width="40.5" style="1" customWidth="1"/>
    <col min="16128" max="16128" width="14.375" style="1"/>
    <col min="16129" max="16129" width="44.125" style="1" customWidth="1"/>
    <col min="16130" max="16130" width="14.375" style="1" customWidth="1"/>
    <col min="16131" max="16131" width="44.125" style="1" customWidth="1"/>
    <col min="16132" max="16132" width="15.625" style="1" customWidth="1"/>
    <col min="16133" max="16382" width="9" style="1" customWidth="1"/>
    <col min="16383" max="16383" width="40.5" style="1" customWidth="1"/>
    <col min="16384" max="16384" width="14.375" style="1"/>
  </cols>
  <sheetData>
    <row r="1" spans="1:4" ht="14.25">
      <c r="A1" s="3" t="s">
        <v>707</v>
      </c>
    </row>
    <row r="2" spans="1:4" ht="20.25">
      <c r="A2" s="170" t="s">
        <v>819</v>
      </c>
      <c r="B2" s="173"/>
      <c r="C2" s="171"/>
      <c r="D2" s="173"/>
    </row>
    <row r="3" spans="1:4" ht="14.25">
      <c r="A3" s="3"/>
      <c r="D3" s="4" t="s">
        <v>7</v>
      </c>
    </row>
    <row r="4" spans="1:4" ht="30" customHeight="1">
      <c r="A4" s="174" t="s">
        <v>708</v>
      </c>
      <c r="B4" s="175"/>
      <c r="C4" s="174" t="s">
        <v>709</v>
      </c>
      <c r="D4" s="175"/>
    </row>
    <row r="5" spans="1:4" ht="15.75" customHeight="1">
      <c r="A5" s="5" t="s">
        <v>710</v>
      </c>
      <c r="B5" s="6" t="s">
        <v>10</v>
      </c>
      <c r="C5" s="5" t="s">
        <v>710</v>
      </c>
      <c r="D5" s="6" t="s">
        <v>10</v>
      </c>
    </row>
    <row r="6" spans="1:4" s="148" customFormat="1" ht="19.5" customHeight="1">
      <c r="A6" s="146" t="s">
        <v>1253</v>
      </c>
      <c r="B6" s="147">
        <f>B7</f>
        <v>23550</v>
      </c>
      <c r="C6" s="146" t="s">
        <v>1254</v>
      </c>
      <c r="D6" s="147">
        <f>D7</f>
        <v>16145</v>
      </c>
    </row>
    <row r="7" spans="1:4" s="148" customFormat="1" ht="19.5" customHeight="1">
      <c r="A7" s="146" t="s">
        <v>1255</v>
      </c>
      <c r="B7" s="147">
        <f>SUM(B8:B12)</f>
        <v>23550</v>
      </c>
      <c r="C7" s="146" t="s">
        <v>1256</v>
      </c>
      <c r="D7" s="147">
        <f>SUM(D8:D11)</f>
        <v>16145</v>
      </c>
    </row>
    <row r="8" spans="1:4" s="148" customFormat="1" ht="19.5" customHeight="1">
      <c r="A8" s="146" t="s">
        <v>1257</v>
      </c>
      <c r="B8" s="147">
        <v>6549</v>
      </c>
      <c r="C8" s="146" t="s">
        <v>1258</v>
      </c>
      <c r="D8" s="147">
        <v>15333</v>
      </c>
    </row>
    <row r="9" spans="1:4" s="148" customFormat="1" ht="19.5" customHeight="1">
      <c r="A9" s="146" t="s">
        <v>1259</v>
      </c>
      <c r="B9" s="147">
        <v>76</v>
      </c>
      <c r="C9" s="146" t="s">
        <v>1260</v>
      </c>
      <c r="D9" s="147">
        <v>805</v>
      </c>
    </row>
    <row r="10" spans="1:4" s="148" customFormat="1" ht="19.5" customHeight="1">
      <c r="A10" s="146" t="s">
        <v>1261</v>
      </c>
      <c r="B10" s="147">
        <v>621</v>
      </c>
      <c r="C10" s="146" t="s">
        <v>1262</v>
      </c>
      <c r="D10" s="147">
        <v>7</v>
      </c>
    </row>
    <row r="11" spans="1:4" s="148" customFormat="1" ht="19.5" customHeight="1">
      <c r="A11" s="146" t="s">
        <v>1263</v>
      </c>
      <c r="B11" s="147">
        <v>16296</v>
      </c>
      <c r="C11" s="146"/>
      <c r="D11" s="147"/>
    </row>
    <row r="12" spans="1:4" s="148" customFormat="1" ht="19.5" customHeight="1">
      <c r="A12" s="146" t="s">
        <v>1264</v>
      </c>
      <c r="B12" s="147">
        <v>8</v>
      </c>
      <c r="C12" s="149"/>
      <c r="D12" s="147"/>
    </row>
    <row r="13" spans="1:4" s="148" customFormat="1" ht="19.5" customHeight="1">
      <c r="A13" s="146"/>
      <c r="B13" s="147"/>
      <c r="C13" s="149"/>
      <c r="D13" s="147"/>
    </row>
    <row r="14" spans="1:4" s="148" customFormat="1" ht="19.5" customHeight="1">
      <c r="A14" s="146"/>
      <c r="B14" s="147"/>
      <c r="C14" s="149"/>
      <c r="D14" s="147"/>
    </row>
    <row r="15" spans="1:4" s="148" customFormat="1" ht="19.5" customHeight="1">
      <c r="A15" s="146"/>
      <c r="B15" s="147"/>
      <c r="C15" s="149"/>
      <c r="D15" s="147"/>
    </row>
    <row r="16" spans="1:4" s="148" customFormat="1" ht="19.5" customHeight="1">
      <c r="A16" s="146"/>
      <c r="B16" s="147"/>
      <c r="C16" s="149"/>
      <c r="D16" s="147"/>
    </row>
    <row r="17" spans="1:4" s="148" customFormat="1" ht="19.5" customHeight="1">
      <c r="A17" s="146"/>
      <c r="B17" s="147"/>
      <c r="C17" s="146"/>
      <c r="D17" s="147"/>
    </row>
    <row r="18" spans="1:4" s="148" customFormat="1" ht="19.5" customHeight="1">
      <c r="A18" s="146"/>
      <c r="B18" s="147"/>
      <c r="C18" s="146"/>
      <c r="D18" s="147"/>
    </row>
    <row r="19" spans="1:4" s="148" customFormat="1" ht="19.5" customHeight="1">
      <c r="A19" s="146"/>
      <c r="B19" s="147"/>
      <c r="C19" s="146"/>
      <c r="D19" s="147"/>
    </row>
    <row r="20" spans="1:4" ht="19.5" customHeight="1">
      <c r="A20" s="144"/>
      <c r="B20" s="145"/>
      <c r="C20" s="144"/>
      <c r="D20" s="145"/>
    </row>
  </sheetData>
  <mergeCells count="3">
    <mergeCell ref="A2:D2"/>
    <mergeCell ref="A4:B4"/>
    <mergeCell ref="C4:D4"/>
  </mergeCells>
  <phoneticPr fontId="27" type="noConversion"/>
  <pageMargins left="0.7" right="0.7" top="0.75" bottom="0.75" header="0.3" footer="0.3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1"/>
  <sheetViews>
    <sheetView workbookViewId="0">
      <selection activeCell="C12" sqref="C12"/>
    </sheetView>
  </sheetViews>
  <sheetFormatPr defaultColWidth="9" defaultRowHeight="13.5"/>
  <cols>
    <col min="1" max="1" width="46.5" style="1" customWidth="1"/>
    <col min="2" max="2" width="14.375" style="2" customWidth="1"/>
    <col min="3" max="3" width="46.5" style="1" customWidth="1"/>
    <col min="4" max="4" width="15.625" style="2" customWidth="1"/>
    <col min="5" max="254" width="9" style="1"/>
    <col min="255" max="255" width="40.5" style="1" customWidth="1"/>
    <col min="256" max="256" width="14.375" style="1" customWidth="1"/>
    <col min="257" max="257" width="55" style="1" customWidth="1"/>
    <col min="258" max="258" width="15.625" style="1" customWidth="1"/>
    <col min="259" max="259" width="24.375" style="1" customWidth="1"/>
    <col min="260" max="260" width="16.375" style="1" customWidth="1"/>
    <col min="261" max="510" width="9" style="1"/>
    <col min="511" max="511" width="40.5" style="1" customWidth="1"/>
    <col min="512" max="512" width="14.375" style="1" customWidth="1"/>
    <col min="513" max="513" width="55" style="1" customWidth="1"/>
    <col min="514" max="514" width="15.625" style="1" customWidth="1"/>
    <col min="515" max="515" width="24.375" style="1" customWidth="1"/>
    <col min="516" max="516" width="16.375" style="1" customWidth="1"/>
    <col min="517" max="766" width="9" style="1"/>
    <col min="767" max="767" width="40.5" style="1" customWidth="1"/>
    <col min="768" max="768" width="14.375" style="1" customWidth="1"/>
    <col min="769" max="769" width="55" style="1" customWidth="1"/>
    <col min="770" max="770" width="15.625" style="1" customWidth="1"/>
    <col min="771" max="771" width="24.375" style="1" customWidth="1"/>
    <col min="772" max="772" width="16.375" style="1" customWidth="1"/>
    <col min="773" max="1022" width="9" style="1"/>
    <col min="1023" max="1023" width="40.5" style="1" customWidth="1"/>
    <col min="1024" max="1024" width="14.375" style="1" customWidth="1"/>
    <col min="1025" max="1025" width="55" style="1" customWidth="1"/>
    <col min="1026" max="1026" width="15.625" style="1" customWidth="1"/>
    <col min="1027" max="1027" width="24.375" style="1" customWidth="1"/>
    <col min="1028" max="1028" width="16.375" style="1" customWidth="1"/>
    <col min="1029" max="1278" width="9" style="1"/>
    <col min="1279" max="1279" width="40.5" style="1" customWidth="1"/>
    <col min="1280" max="1280" width="14.375" style="1" customWidth="1"/>
    <col min="1281" max="1281" width="55" style="1" customWidth="1"/>
    <col min="1282" max="1282" width="15.625" style="1" customWidth="1"/>
    <col min="1283" max="1283" width="24.375" style="1" customWidth="1"/>
    <col min="1284" max="1284" width="16.375" style="1" customWidth="1"/>
    <col min="1285" max="1534" width="9" style="1"/>
    <col min="1535" max="1535" width="40.5" style="1" customWidth="1"/>
    <col min="1536" max="1536" width="14.375" style="1" customWidth="1"/>
    <col min="1537" max="1537" width="55" style="1" customWidth="1"/>
    <col min="1538" max="1538" width="15.625" style="1" customWidth="1"/>
    <col min="1539" max="1539" width="24.375" style="1" customWidth="1"/>
    <col min="1540" max="1540" width="16.375" style="1" customWidth="1"/>
    <col min="1541" max="1790" width="9" style="1"/>
    <col min="1791" max="1791" width="40.5" style="1" customWidth="1"/>
    <col min="1792" max="1792" width="14.375" style="1" customWidth="1"/>
    <col min="1793" max="1793" width="55" style="1" customWidth="1"/>
    <col min="1794" max="1794" width="15.625" style="1" customWidth="1"/>
    <col min="1795" max="1795" width="24.375" style="1" customWidth="1"/>
    <col min="1796" max="1796" width="16.375" style="1" customWidth="1"/>
    <col min="1797" max="2046" width="9" style="1"/>
    <col min="2047" max="2047" width="40.5" style="1" customWidth="1"/>
    <col min="2048" max="2048" width="14.375" style="1" customWidth="1"/>
    <col min="2049" max="2049" width="55" style="1" customWidth="1"/>
    <col min="2050" max="2050" width="15.625" style="1" customWidth="1"/>
    <col min="2051" max="2051" width="24.375" style="1" customWidth="1"/>
    <col min="2052" max="2052" width="16.375" style="1" customWidth="1"/>
    <col min="2053" max="2302" width="9" style="1"/>
    <col min="2303" max="2303" width="40.5" style="1" customWidth="1"/>
    <col min="2304" max="2304" width="14.375" style="1" customWidth="1"/>
    <col min="2305" max="2305" width="55" style="1" customWidth="1"/>
    <col min="2306" max="2306" width="15.625" style="1" customWidth="1"/>
    <col min="2307" max="2307" width="24.375" style="1" customWidth="1"/>
    <col min="2308" max="2308" width="16.375" style="1" customWidth="1"/>
    <col min="2309" max="2558" width="9" style="1"/>
    <col min="2559" max="2559" width="40.5" style="1" customWidth="1"/>
    <col min="2560" max="2560" width="14.375" style="1" customWidth="1"/>
    <col min="2561" max="2561" width="55" style="1" customWidth="1"/>
    <col min="2562" max="2562" width="15.625" style="1" customWidth="1"/>
    <col min="2563" max="2563" width="24.375" style="1" customWidth="1"/>
    <col min="2564" max="2564" width="16.375" style="1" customWidth="1"/>
    <col min="2565" max="2814" width="9" style="1"/>
    <col min="2815" max="2815" width="40.5" style="1" customWidth="1"/>
    <col min="2816" max="2816" width="14.375" style="1" customWidth="1"/>
    <col min="2817" max="2817" width="55" style="1" customWidth="1"/>
    <col min="2818" max="2818" width="15.625" style="1" customWidth="1"/>
    <col min="2819" max="2819" width="24.375" style="1" customWidth="1"/>
    <col min="2820" max="2820" width="16.375" style="1" customWidth="1"/>
    <col min="2821" max="3070" width="9" style="1"/>
    <col min="3071" max="3071" width="40.5" style="1" customWidth="1"/>
    <col min="3072" max="3072" width="14.375" style="1" customWidth="1"/>
    <col min="3073" max="3073" width="55" style="1" customWidth="1"/>
    <col min="3074" max="3074" width="15.625" style="1" customWidth="1"/>
    <col min="3075" max="3075" width="24.375" style="1" customWidth="1"/>
    <col min="3076" max="3076" width="16.375" style="1" customWidth="1"/>
    <col min="3077" max="3326" width="9" style="1"/>
    <col min="3327" max="3327" width="40.5" style="1" customWidth="1"/>
    <col min="3328" max="3328" width="14.375" style="1" customWidth="1"/>
    <col min="3329" max="3329" width="55" style="1" customWidth="1"/>
    <col min="3330" max="3330" width="15.625" style="1" customWidth="1"/>
    <col min="3331" max="3331" width="24.375" style="1" customWidth="1"/>
    <col min="3332" max="3332" width="16.375" style="1" customWidth="1"/>
    <col min="3333" max="3582" width="9" style="1"/>
    <col min="3583" max="3583" width="40.5" style="1" customWidth="1"/>
    <col min="3584" max="3584" width="14.375" style="1" customWidth="1"/>
    <col min="3585" max="3585" width="55" style="1" customWidth="1"/>
    <col min="3586" max="3586" width="15.625" style="1" customWidth="1"/>
    <col min="3587" max="3587" width="24.375" style="1" customWidth="1"/>
    <col min="3588" max="3588" width="16.375" style="1" customWidth="1"/>
    <col min="3589" max="3838" width="9" style="1"/>
    <col min="3839" max="3839" width="40.5" style="1" customWidth="1"/>
    <col min="3840" max="3840" width="14.375" style="1" customWidth="1"/>
    <col min="3841" max="3841" width="55" style="1" customWidth="1"/>
    <col min="3842" max="3842" width="15.625" style="1" customWidth="1"/>
    <col min="3843" max="3843" width="24.375" style="1" customWidth="1"/>
    <col min="3844" max="3844" width="16.375" style="1" customWidth="1"/>
    <col min="3845" max="4094" width="9" style="1"/>
    <col min="4095" max="4095" width="40.5" style="1" customWidth="1"/>
    <col min="4096" max="4096" width="14.375" style="1" customWidth="1"/>
    <col min="4097" max="4097" width="55" style="1" customWidth="1"/>
    <col min="4098" max="4098" width="15.625" style="1" customWidth="1"/>
    <col min="4099" max="4099" width="24.375" style="1" customWidth="1"/>
    <col min="4100" max="4100" width="16.375" style="1" customWidth="1"/>
    <col min="4101" max="4350" width="9" style="1"/>
    <col min="4351" max="4351" width="40.5" style="1" customWidth="1"/>
    <col min="4352" max="4352" width="14.375" style="1" customWidth="1"/>
    <col min="4353" max="4353" width="55" style="1" customWidth="1"/>
    <col min="4354" max="4354" width="15.625" style="1" customWidth="1"/>
    <col min="4355" max="4355" width="24.375" style="1" customWidth="1"/>
    <col min="4356" max="4356" width="16.375" style="1" customWidth="1"/>
    <col min="4357" max="4606" width="9" style="1"/>
    <col min="4607" max="4607" width="40.5" style="1" customWidth="1"/>
    <col min="4608" max="4608" width="14.375" style="1" customWidth="1"/>
    <col min="4609" max="4609" width="55" style="1" customWidth="1"/>
    <col min="4610" max="4610" width="15.625" style="1" customWidth="1"/>
    <col min="4611" max="4611" width="24.375" style="1" customWidth="1"/>
    <col min="4612" max="4612" width="16.375" style="1" customWidth="1"/>
    <col min="4613" max="4862" width="9" style="1"/>
    <col min="4863" max="4863" width="40.5" style="1" customWidth="1"/>
    <col min="4864" max="4864" width="14.375" style="1" customWidth="1"/>
    <col min="4865" max="4865" width="55" style="1" customWidth="1"/>
    <col min="4866" max="4866" width="15.625" style="1" customWidth="1"/>
    <col min="4867" max="4867" width="24.375" style="1" customWidth="1"/>
    <col min="4868" max="4868" width="16.375" style="1" customWidth="1"/>
    <col min="4869" max="5118" width="9" style="1"/>
    <col min="5119" max="5119" width="40.5" style="1" customWidth="1"/>
    <col min="5120" max="5120" width="14.375" style="1" customWidth="1"/>
    <col min="5121" max="5121" width="55" style="1" customWidth="1"/>
    <col min="5122" max="5122" width="15.625" style="1" customWidth="1"/>
    <col min="5123" max="5123" width="24.375" style="1" customWidth="1"/>
    <col min="5124" max="5124" width="16.375" style="1" customWidth="1"/>
    <col min="5125" max="5374" width="9" style="1"/>
    <col min="5375" max="5375" width="40.5" style="1" customWidth="1"/>
    <col min="5376" max="5376" width="14.375" style="1" customWidth="1"/>
    <col min="5377" max="5377" width="55" style="1" customWidth="1"/>
    <col min="5378" max="5378" width="15.625" style="1" customWidth="1"/>
    <col min="5379" max="5379" width="24.375" style="1" customWidth="1"/>
    <col min="5380" max="5380" width="16.375" style="1" customWidth="1"/>
    <col min="5381" max="5630" width="9" style="1"/>
    <col min="5631" max="5631" width="40.5" style="1" customWidth="1"/>
    <col min="5632" max="5632" width="14.375" style="1" customWidth="1"/>
    <col min="5633" max="5633" width="55" style="1" customWidth="1"/>
    <col min="5634" max="5634" width="15.625" style="1" customWidth="1"/>
    <col min="5635" max="5635" width="24.375" style="1" customWidth="1"/>
    <col min="5636" max="5636" width="16.375" style="1" customWidth="1"/>
    <col min="5637" max="5886" width="9" style="1"/>
    <col min="5887" max="5887" width="40.5" style="1" customWidth="1"/>
    <col min="5888" max="5888" width="14.375" style="1" customWidth="1"/>
    <col min="5889" max="5889" width="55" style="1" customWidth="1"/>
    <col min="5890" max="5890" width="15.625" style="1" customWidth="1"/>
    <col min="5891" max="5891" width="24.375" style="1" customWidth="1"/>
    <col min="5892" max="5892" width="16.375" style="1" customWidth="1"/>
    <col min="5893" max="6142" width="9" style="1"/>
    <col min="6143" max="6143" width="40.5" style="1" customWidth="1"/>
    <col min="6144" max="6144" width="14.375" style="1" customWidth="1"/>
    <col min="6145" max="6145" width="55" style="1" customWidth="1"/>
    <col min="6146" max="6146" width="15.625" style="1" customWidth="1"/>
    <col min="6147" max="6147" width="24.375" style="1" customWidth="1"/>
    <col min="6148" max="6148" width="16.375" style="1" customWidth="1"/>
    <col min="6149" max="6398" width="9" style="1"/>
    <col min="6399" max="6399" width="40.5" style="1" customWidth="1"/>
    <col min="6400" max="6400" width="14.375" style="1" customWidth="1"/>
    <col min="6401" max="6401" width="55" style="1" customWidth="1"/>
    <col min="6402" max="6402" width="15.625" style="1" customWidth="1"/>
    <col min="6403" max="6403" width="24.375" style="1" customWidth="1"/>
    <col min="6404" max="6404" width="16.375" style="1" customWidth="1"/>
    <col min="6405" max="6654" width="9" style="1"/>
    <col min="6655" max="6655" width="40.5" style="1" customWidth="1"/>
    <col min="6656" max="6656" width="14.375" style="1" customWidth="1"/>
    <col min="6657" max="6657" width="55" style="1" customWidth="1"/>
    <col min="6658" max="6658" width="15.625" style="1" customWidth="1"/>
    <col min="6659" max="6659" width="24.375" style="1" customWidth="1"/>
    <col min="6660" max="6660" width="16.375" style="1" customWidth="1"/>
    <col min="6661" max="6910" width="9" style="1"/>
    <col min="6911" max="6911" width="40.5" style="1" customWidth="1"/>
    <col min="6912" max="6912" width="14.375" style="1" customWidth="1"/>
    <col min="6913" max="6913" width="55" style="1" customWidth="1"/>
    <col min="6914" max="6914" width="15.625" style="1" customWidth="1"/>
    <col min="6915" max="6915" width="24.375" style="1" customWidth="1"/>
    <col min="6916" max="6916" width="16.375" style="1" customWidth="1"/>
    <col min="6917" max="7166" width="9" style="1"/>
    <col min="7167" max="7167" width="40.5" style="1" customWidth="1"/>
    <col min="7168" max="7168" width="14.375" style="1" customWidth="1"/>
    <col min="7169" max="7169" width="55" style="1" customWidth="1"/>
    <col min="7170" max="7170" width="15.625" style="1" customWidth="1"/>
    <col min="7171" max="7171" width="24.375" style="1" customWidth="1"/>
    <col min="7172" max="7172" width="16.375" style="1" customWidth="1"/>
    <col min="7173" max="7422" width="9" style="1"/>
    <col min="7423" max="7423" width="40.5" style="1" customWidth="1"/>
    <col min="7424" max="7424" width="14.375" style="1" customWidth="1"/>
    <col min="7425" max="7425" width="55" style="1" customWidth="1"/>
    <col min="7426" max="7426" width="15.625" style="1" customWidth="1"/>
    <col min="7427" max="7427" width="24.375" style="1" customWidth="1"/>
    <col min="7428" max="7428" width="16.375" style="1" customWidth="1"/>
    <col min="7429" max="7678" width="9" style="1"/>
    <col min="7679" max="7679" width="40.5" style="1" customWidth="1"/>
    <col min="7680" max="7680" width="14.375" style="1" customWidth="1"/>
    <col min="7681" max="7681" width="55" style="1" customWidth="1"/>
    <col min="7682" max="7682" width="15.625" style="1" customWidth="1"/>
    <col min="7683" max="7683" width="24.375" style="1" customWidth="1"/>
    <col min="7684" max="7684" width="16.375" style="1" customWidth="1"/>
    <col min="7685" max="7934" width="9" style="1"/>
    <col min="7935" max="7935" width="40.5" style="1" customWidth="1"/>
    <col min="7936" max="7936" width="14.375" style="1" customWidth="1"/>
    <col min="7937" max="7937" width="55" style="1" customWidth="1"/>
    <col min="7938" max="7938" width="15.625" style="1" customWidth="1"/>
    <col min="7939" max="7939" width="24.375" style="1" customWidth="1"/>
    <col min="7940" max="7940" width="16.375" style="1" customWidth="1"/>
    <col min="7941" max="8190" width="9" style="1"/>
    <col min="8191" max="8191" width="40.5" style="1" customWidth="1"/>
    <col min="8192" max="8192" width="14.375" style="1" customWidth="1"/>
    <col min="8193" max="8193" width="55" style="1" customWidth="1"/>
    <col min="8194" max="8194" width="15.625" style="1" customWidth="1"/>
    <col min="8195" max="8195" width="24.375" style="1" customWidth="1"/>
    <col min="8196" max="8196" width="16.375" style="1" customWidth="1"/>
    <col min="8197" max="8446" width="9" style="1"/>
    <col min="8447" max="8447" width="40.5" style="1" customWidth="1"/>
    <col min="8448" max="8448" width="14.375" style="1" customWidth="1"/>
    <col min="8449" max="8449" width="55" style="1" customWidth="1"/>
    <col min="8450" max="8450" width="15.625" style="1" customWidth="1"/>
    <col min="8451" max="8451" width="24.375" style="1" customWidth="1"/>
    <col min="8452" max="8452" width="16.375" style="1" customWidth="1"/>
    <col min="8453" max="8702" width="9" style="1"/>
    <col min="8703" max="8703" width="40.5" style="1" customWidth="1"/>
    <col min="8704" max="8704" width="14.375" style="1" customWidth="1"/>
    <col min="8705" max="8705" width="55" style="1" customWidth="1"/>
    <col min="8706" max="8706" width="15.625" style="1" customWidth="1"/>
    <col min="8707" max="8707" width="24.375" style="1" customWidth="1"/>
    <col min="8708" max="8708" width="16.375" style="1" customWidth="1"/>
    <col min="8709" max="8958" width="9" style="1"/>
    <col min="8959" max="8959" width="40.5" style="1" customWidth="1"/>
    <col min="8960" max="8960" width="14.375" style="1" customWidth="1"/>
    <col min="8961" max="8961" width="55" style="1" customWidth="1"/>
    <col min="8962" max="8962" width="15.625" style="1" customWidth="1"/>
    <col min="8963" max="8963" width="24.375" style="1" customWidth="1"/>
    <col min="8964" max="8964" width="16.375" style="1" customWidth="1"/>
    <col min="8965" max="9214" width="9" style="1"/>
    <col min="9215" max="9215" width="40.5" style="1" customWidth="1"/>
    <col min="9216" max="9216" width="14.375" style="1" customWidth="1"/>
    <col min="9217" max="9217" width="55" style="1" customWidth="1"/>
    <col min="9218" max="9218" width="15.625" style="1" customWidth="1"/>
    <col min="9219" max="9219" width="24.375" style="1" customWidth="1"/>
    <col min="9220" max="9220" width="16.375" style="1" customWidth="1"/>
    <col min="9221" max="9470" width="9" style="1"/>
    <col min="9471" max="9471" width="40.5" style="1" customWidth="1"/>
    <col min="9472" max="9472" width="14.375" style="1" customWidth="1"/>
    <col min="9473" max="9473" width="55" style="1" customWidth="1"/>
    <col min="9474" max="9474" width="15.625" style="1" customWidth="1"/>
    <col min="9475" max="9475" width="24.375" style="1" customWidth="1"/>
    <col min="9476" max="9476" width="16.375" style="1" customWidth="1"/>
    <col min="9477" max="9726" width="9" style="1"/>
    <col min="9727" max="9727" width="40.5" style="1" customWidth="1"/>
    <col min="9728" max="9728" width="14.375" style="1" customWidth="1"/>
    <col min="9729" max="9729" width="55" style="1" customWidth="1"/>
    <col min="9730" max="9730" width="15.625" style="1" customWidth="1"/>
    <col min="9731" max="9731" width="24.375" style="1" customWidth="1"/>
    <col min="9732" max="9732" width="16.375" style="1" customWidth="1"/>
    <col min="9733" max="9982" width="9" style="1"/>
    <col min="9983" max="9983" width="40.5" style="1" customWidth="1"/>
    <col min="9984" max="9984" width="14.375" style="1" customWidth="1"/>
    <col min="9985" max="9985" width="55" style="1" customWidth="1"/>
    <col min="9986" max="9986" width="15.625" style="1" customWidth="1"/>
    <col min="9987" max="9987" width="24.375" style="1" customWidth="1"/>
    <col min="9988" max="9988" width="16.375" style="1" customWidth="1"/>
    <col min="9989" max="10238" width="9" style="1"/>
    <col min="10239" max="10239" width="40.5" style="1" customWidth="1"/>
    <col min="10240" max="10240" width="14.375" style="1" customWidth="1"/>
    <col min="10241" max="10241" width="55" style="1" customWidth="1"/>
    <col min="10242" max="10242" width="15.625" style="1" customWidth="1"/>
    <col min="10243" max="10243" width="24.375" style="1" customWidth="1"/>
    <col min="10244" max="10244" width="16.375" style="1" customWidth="1"/>
    <col min="10245" max="10494" width="9" style="1"/>
    <col min="10495" max="10495" width="40.5" style="1" customWidth="1"/>
    <col min="10496" max="10496" width="14.375" style="1" customWidth="1"/>
    <col min="10497" max="10497" width="55" style="1" customWidth="1"/>
    <col min="10498" max="10498" width="15.625" style="1" customWidth="1"/>
    <col min="10499" max="10499" width="24.375" style="1" customWidth="1"/>
    <col min="10500" max="10500" width="16.375" style="1" customWidth="1"/>
    <col min="10501" max="10750" width="9" style="1"/>
    <col min="10751" max="10751" width="40.5" style="1" customWidth="1"/>
    <col min="10752" max="10752" width="14.375" style="1" customWidth="1"/>
    <col min="10753" max="10753" width="55" style="1" customWidth="1"/>
    <col min="10754" max="10754" width="15.625" style="1" customWidth="1"/>
    <col min="10755" max="10755" width="24.375" style="1" customWidth="1"/>
    <col min="10756" max="10756" width="16.375" style="1" customWidth="1"/>
    <col min="10757" max="11006" width="9" style="1"/>
    <col min="11007" max="11007" width="40.5" style="1" customWidth="1"/>
    <col min="11008" max="11008" width="14.375" style="1" customWidth="1"/>
    <col min="11009" max="11009" width="55" style="1" customWidth="1"/>
    <col min="11010" max="11010" width="15.625" style="1" customWidth="1"/>
    <col min="11011" max="11011" width="24.375" style="1" customWidth="1"/>
    <col min="11012" max="11012" width="16.375" style="1" customWidth="1"/>
    <col min="11013" max="11262" width="9" style="1"/>
    <col min="11263" max="11263" width="40.5" style="1" customWidth="1"/>
    <col min="11264" max="11264" width="14.375" style="1" customWidth="1"/>
    <col min="11265" max="11265" width="55" style="1" customWidth="1"/>
    <col min="11266" max="11266" width="15.625" style="1" customWidth="1"/>
    <col min="11267" max="11267" width="24.375" style="1" customWidth="1"/>
    <col min="11268" max="11268" width="16.375" style="1" customWidth="1"/>
    <col min="11269" max="11518" width="9" style="1"/>
    <col min="11519" max="11519" width="40.5" style="1" customWidth="1"/>
    <col min="11520" max="11520" width="14.375" style="1" customWidth="1"/>
    <col min="11521" max="11521" width="55" style="1" customWidth="1"/>
    <col min="11522" max="11522" width="15.625" style="1" customWidth="1"/>
    <col min="11523" max="11523" width="24.375" style="1" customWidth="1"/>
    <col min="11524" max="11524" width="16.375" style="1" customWidth="1"/>
    <col min="11525" max="11774" width="9" style="1"/>
    <col min="11775" max="11775" width="40.5" style="1" customWidth="1"/>
    <col min="11776" max="11776" width="14.375" style="1" customWidth="1"/>
    <col min="11777" max="11777" width="55" style="1" customWidth="1"/>
    <col min="11778" max="11778" width="15.625" style="1" customWidth="1"/>
    <col min="11779" max="11779" width="24.375" style="1" customWidth="1"/>
    <col min="11780" max="11780" width="16.375" style="1" customWidth="1"/>
    <col min="11781" max="12030" width="9" style="1"/>
    <col min="12031" max="12031" width="40.5" style="1" customWidth="1"/>
    <col min="12032" max="12032" width="14.375" style="1" customWidth="1"/>
    <col min="12033" max="12033" width="55" style="1" customWidth="1"/>
    <col min="12034" max="12034" width="15.625" style="1" customWidth="1"/>
    <col min="12035" max="12035" width="24.375" style="1" customWidth="1"/>
    <col min="12036" max="12036" width="16.375" style="1" customWidth="1"/>
    <col min="12037" max="12286" width="9" style="1"/>
    <col min="12287" max="12287" width="40.5" style="1" customWidth="1"/>
    <col min="12288" max="12288" width="14.375" style="1" customWidth="1"/>
    <col min="12289" max="12289" width="55" style="1" customWidth="1"/>
    <col min="12290" max="12290" width="15.625" style="1" customWidth="1"/>
    <col min="12291" max="12291" width="24.375" style="1" customWidth="1"/>
    <col min="12292" max="12292" width="16.375" style="1" customWidth="1"/>
    <col min="12293" max="12542" width="9" style="1"/>
    <col min="12543" max="12543" width="40.5" style="1" customWidth="1"/>
    <col min="12544" max="12544" width="14.375" style="1" customWidth="1"/>
    <col min="12545" max="12545" width="55" style="1" customWidth="1"/>
    <col min="12546" max="12546" width="15.625" style="1" customWidth="1"/>
    <col min="12547" max="12547" width="24.375" style="1" customWidth="1"/>
    <col min="12548" max="12548" width="16.375" style="1" customWidth="1"/>
    <col min="12549" max="12798" width="9" style="1"/>
    <col min="12799" max="12799" width="40.5" style="1" customWidth="1"/>
    <col min="12800" max="12800" width="14.375" style="1" customWidth="1"/>
    <col min="12801" max="12801" width="55" style="1" customWidth="1"/>
    <col min="12802" max="12802" width="15.625" style="1" customWidth="1"/>
    <col min="12803" max="12803" width="24.375" style="1" customWidth="1"/>
    <col min="12804" max="12804" width="16.375" style="1" customWidth="1"/>
    <col min="12805" max="13054" width="9" style="1"/>
    <col min="13055" max="13055" width="40.5" style="1" customWidth="1"/>
    <col min="13056" max="13056" width="14.375" style="1" customWidth="1"/>
    <col min="13057" max="13057" width="55" style="1" customWidth="1"/>
    <col min="13058" max="13058" width="15.625" style="1" customWidth="1"/>
    <col min="13059" max="13059" width="24.375" style="1" customWidth="1"/>
    <col min="13060" max="13060" width="16.375" style="1" customWidth="1"/>
    <col min="13061" max="13310" width="9" style="1"/>
    <col min="13311" max="13311" width="40.5" style="1" customWidth="1"/>
    <col min="13312" max="13312" width="14.375" style="1" customWidth="1"/>
    <col min="13313" max="13313" width="55" style="1" customWidth="1"/>
    <col min="13314" max="13314" width="15.625" style="1" customWidth="1"/>
    <col min="13315" max="13315" width="24.375" style="1" customWidth="1"/>
    <col min="13316" max="13316" width="16.375" style="1" customWidth="1"/>
    <col min="13317" max="13566" width="9" style="1"/>
    <col min="13567" max="13567" width="40.5" style="1" customWidth="1"/>
    <col min="13568" max="13568" width="14.375" style="1" customWidth="1"/>
    <col min="13569" max="13569" width="55" style="1" customWidth="1"/>
    <col min="13570" max="13570" width="15.625" style="1" customWidth="1"/>
    <col min="13571" max="13571" width="24.375" style="1" customWidth="1"/>
    <col min="13572" max="13572" width="16.375" style="1" customWidth="1"/>
    <col min="13573" max="13822" width="9" style="1"/>
    <col min="13823" max="13823" width="40.5" style="1" customWidth="1"/>
    <col min="13824" max="13824" width="14.375" style="1" customWidth="1"/>
    <col min="13825" max="13825" width="55" style="1" customWidth="1"/>
    <col min="13826" max="13826" width="15.625" style="1" customWidth="1"/>
    <col min="13827" max="13827" width="24.375" style="1" customWidth="1"/>
    <col min="13828" max="13828" width="16.375" style="1" customWidth="1"/>
    <col min="13829" max="14078" width="9" style="1"/>
    <col min="14079" max="14079" width="40.5" style="1" customWidth="1"/>
    <col min="14080" max="14080" width="14.375" style="1" customWidth="1"/>
    <col min="14081" max="14081" width="55" style="1" customWidth="1"/>
    <col min="14082" max="14082" width="15.625" style="1" customWidth="1"/>
    <col min="14083" max="14083" width="24.375" style="1" customWidth="1"/>
    <col min="14084" max="14084" width="16.375" style="1" customWidth="1"/>
    <col min="14085" max="14334" width="9" style="1"/>
    <col min="14335" max="14335" width="40.5" style="1" customWidth="1"/>
    <col min="14336" max="14336" width="14.375" style="1" customWidth="1"/>
    <col min="14337" max="14337" width="55" style="1" customWidth="1"/>
    <col min="14338" max="14338" width="15.625" style="1" customWidth="1"/>
    <col min="14339" max="14339" width="24.375" style="1" customWidth="1"/>
    <col min="14340" max="14340" width="16.375" style="1" customWidth="1"/>
    <col min="14341" max="14590" width="9" style="1"/>
    <col min="14591" max="14591" width="40.5" style="1" customWidth="1"/>
    <col min="14592" max="14592" width="14.375" style="1" customWidth="1"/>
    <col min="14593" max="14593" width="55" style="1" customWidth="1"/>
    <col min="14594" max="14594" width="15.625" style="1" customWidth="1"/>
    <col min="14595" max="14595" width="24.375" style="1" customWidth="1"/>
    <col min="14596" max="14596" width="16.375" style="1" customWidth="1"/>
    <col min="14597" max="14846" width="9" style="1"/>
    <col min="14847" max="14847" width="40.5" style="1" customWidth="1"/>
    <col min="14848" max="14848" width="14.375" style="1" customWidth="1"/>
    <col min="14849" max="14849" width="55" style="1" customWidth="1"/>
    <col min="14850" max="14850" width="15.625" style="1" customWidth="1"/>
    <col min="14851" max="14851" width="24.375" style="1" customWidth="1"/>
    <col min="14852" max="14852" width="16.375" style="1" customWidth="1"/>
    <col min="14853" max="15102" width="9" style="1"/>
    <col min="15103" max="15103" width="40.5" style="1" customWidth="1"/>
    <col min="15104" max="15104" width="14.375" style="1" customWidth="1"/>
    <col min="15105" max="15105" width="55" style="1" customWidth="1"/>
    <col min="15106" max="15106" width="15.625" style="1" customWidth="1"/>
    <col min="15107" max="15107" width="24.375" style="1" customWidth="1"/>
    <col min="15108" max="15108" width="16.375" style="1" customWidth="1"/>
    <col min="15109" max="15358" width="9" style="1"/>
    <col min="15359" max="15359" width="40.5" style="1" customWidth="1"/>
    <col min="15360" max="15360" width="14.375" style="1" customWidth="1"/>
    <col min="15361" max="15361" width="55" style="1" customWidth="1"/>
    <col min="15362" max="15362" width="15.625" style="1" customWidth="1"/>
    <col min="15363" max="15363" width="24.375" style="1" customWidth="1"/>
    <col min="15364" max="15364" width="16.375" style="1" customWidth="1"/>
    <col min="15365" max="15614" width="9" style="1"/>
    <col min="15615" max="15615" width="40.5" style="1" customWidth="1"/>
    <col min="15616" max="15616" width="14.375" style="1" customWidth="1"/>
    <col min="15617" max="15617" width="55" style="1" customWidth="1"/>
    <col min="15618" max="15618" width="15.625" style="1" customWidth="1"/>
    <col min="15619" max="15619" width="24.375" style="1" customWidth="1"/>
    <col min="15620" max="15620" width="16.375" style="1" customWidth="1"/>
    <col min="15621" max="15870" width="9" style="1"/>
    <col min="15871" max="15871" width="40.5" style="1" customWidth="1"/>
    <col min="15872" max="15872" width="14.375" style="1" customWidth="1"/>
    <col min="15873" max="15873" width="55" style="1" customWidth="1"/>
    <col min="15874" max="15874" width="15.625" style="1" customWidth="1"/>
    <col min="15875" max="15875" width="24.375" style="1" customWidth="1"/>
    <col min="15876" max="15876" width="16.375" style="1" customWidth="1"/>
    <col min="15877" max="16126" width="9" style="1"/>
    <col min="16127" max="16127" width="40.5" style="1" customWidth="1"/>
    <col min="16128" max="16128" width="14.375" style="1" customWidth="1"/>
    <col min="16129" max="16129" width="55" style="1" customWidth="1"/>
    <col min="16130" max="16130" width="15.625" style="1" customWidth="1"/>
    <col min="16131" max="16131" width="24.375" style="1" customWidth="1"/>
    <col min="16132" max="16132" width="16.375" style="1" customWidth="1"/>
    <col min="16133" max="16384" width="9" style="1"/>
  </cols>
  <sheetData>
    <row r="1" spans="1:4" ht="18" customHeight="1">
      <c r="A1" s="3" t="s">
        <v>711</v>
      </c>
    </row>
    <row r="2" spans="1:4" ht="30" customHeight="1">
      <c r="A2" s="170" t="s">
        <v>820</v>
      </c>
      <c r="B2" s="173"/>
      <c r="C2" s="171"/>
      <c r="D2" s="173"/>
    </row>
    <row r="3" spans="1:4" ht="14.25" customHeight="1">
      <c r="A3" s="3"/>
      <c r="D3" s="4" t="s">
        <v>7</v>
      </c>
    </row>
    <row r="4" spans="1:4" ht="30" customHeight="1">
      <c r="A4" s="174" t="s">
        <v>708</v>
      </c>
      <c r="B4" s="175"/>
      <c r="C4" s="174" t="s">
        <v>709</v>
      </c>
      <c r="D4" s="175"/>
    </row>
    <row r="5" spans="1:4" ht="15.75" customHeight="1">
      <c r="A5" s="5" t="s">
        <v>710</v>
      </c>
      <c r="B5" s="6" t="s">
        <v>10</v>
      </c>
      <c r="C5" s="5" t="s">
        <v>710</v>
      </c>
      <c r="D5" s="6" t="s">
        <v>10</v>
      </c>
    </row>
    <row r="6" spans="1:4" s="148" customFormat="1" ht="15.75" customHeight="1">
      <c r="A6" s="146" t="s">
        <v>1265</v>
      </c>
      <c r="B6" s="147">
        <f>SUM(B7:B10)</f>
        <v>3000</v>
      </c>
      <c r="C6" s="146" t="s">
        <v>1266</v>
      </c>
      <c r="D6" s="147">
        <f>SUM(D7:D10)</f>
        <v>3000</v>
      </c>
    </row>
    <row r="7" spans="1:4" s="148" customFormat="1" ht="15.75" customHeight="1">
      <c r="A7" s="146" t="s">
        <v>1267</v>
      </c>
      <c r="B7" s="147"/>
      <c r="C7" s="146" t="s">
        <v>1268</v>
      </c>
      <c r="D7" s="147"/>
    </row>
    <row r="8" spans="1:4" s="148" customFormat="1" ht="15.75" customHeight="1">
      <c r="A8" s="146" t="s">
        <v>1269</v>
      </c>
      <c r="B8" s="147">
        <v>3000</v>
      </c>
      <c r="C8" s="146" t="s">
        <v>1270</v>
      </c>
      <c r="D8" s="147">
        <v>3000</v>
      </c>
    </row>
    <row r="9" spans="1:4" s="148" customFormat="1" ht="15.75" customHeight="1">
      <c r="A9" s="146" t="s">
        <v>1271</v>
      </c>
      <c r="B9" s="147"/>
      <c r="C9" s="146" t="s">
        <v>1272</v>
      </c>
      <c r="D9" s="147"/>
    </row>
    <row r="10" spans="1:4" s="148" customFormat="1" ht="15.75" customHeight="1">
      <c r="A10" s="146" t="s">
        <v>1273</v>
      </c>
      <c r="B10" s="147"/>
      <c r="C10" s="146" t="s">
        <v>1274</v>
      </c>
      <c r="D10" s="147"/>
    </row>
    <row r="11" spans="1:4" s="148" customFormat="1" ht="15.75" customHeight="1">
      <c r="A11" s="146" t="s">
        <v>1275</v>
      </c>
      <c r="B11" s="147"/>
      <c r="C11" s="146"/>
      <c r="D11" s="147"/>
    </row>
    <row r="12" spans="1:4" s="148" customFormat="1" ht="15.75" customHeight="1">
      <c r="A12" s="146"/>
      <c r="B12" s="147"/>
      <c r="C12" s="146"/>
      <c r="D12" s="147"/>
    </row>
    <row r="13" spans="1:4" s="148" customFormat="1" ht="15.75" customHeight="1">
      <c r="A13" s="146"/>
      <c r="B13" s="147"/>
      <c r="C13" s="146"/>
      <c r="D13" s="147"/>
    </row>
    <row r="14" spans="1:4" s="148" customFormat="1" ht="15.75" customHeight="1">
      <c r="A14" s="146"/>
      <c r="B14" s="147"/>
      <c r="C14" s="146"/>
      <c r="D14" s="147"/>
    </row>
    <row r="15" spans="1:4" s="148" customFormat="1" ht="15.75" customHeight="1">
      <c r="A15" s="146"/>
      <c r="B15" s="147"/>
      <c r="C15" s="146"/>
      <c r="D15" s="147"/>
    </row>
    <row r="16" spans="1:4" s="148" customFormat="1" ht="15.75" customHeight="1">
      <c r="A16" s="146"/>
      <c r="B16" s="147"/>
      <c r="C16" s="146"/>
      <c r="D16" s="147"/>
    </row>
    <row r="17" spans="1:4" s="148" customFormat="1" ht="15.75" customHeight="1">
      <c r="A17" s="146"/>
      <c r="B17" s="147"/>
      <c r="C17" s="146"/>
      <c r="D17" s="147"/>
    </row>
    <row r="18" spans="1:4" s="148" customFormat="1" ht="15.75" customHeight="1">
      <c r="A18" s="146"/>
      <c r="B18" s="147"/>
      <c r="C18" s="146"/>
      <c r="D18" s="147"/>
    </row>
    <row r="19" spans="1:4" s="148" customFormat="1" ht="15.75" customHeight="1">
      <c r="A19" s="150"/>
      <c r="B19" s="151"/>
      <c r="C19" s="150"/>
      <c r="D19" s="151"/>
    </row>
    <row r="20" spans="1:4" s="148" customFormat="1" ht="15.75" customHeight="1">
      <c r="A20" s="150"/>
      <c r="B20" s="151"/>
      <c r="C20" s="150"/>
      <c r="D20" s="151"/>
    </row>
    <row r="21" spans="1:4" ht="20.100000000000001" customHeight="1"/>
    <row r="22" spans="1:4" ht="20.100000000000001" customHeight="1"/>
    <row r="23" spans="1:4" ht="20.100000000000001" customHeight="1"/>
    <row r="24" spans="1:4" ht="20.100000000000001" customHeight="1"/>
    <row r="25" spans="1:4" ht="20.100000000000001" customHeight="1"/>
    <row r="26" spans="1:4" ht="20.100000000000001" customHeight="1"/>
    <row r="27" spans="1:4" ht="20.100000000000001" customHeight="1"/>
    <row r="28" spans="1:4" ht="20.100000000000001" customHeight="1"/>
    <row r="29" spans="1:4" ht="20.100000000000001" customHeight="1"/>
    <row r="30" spans="1:4" ht="20.100000000000001" customHeight="1"/>
    <row r="31" spans="1:4" ht="20.100000000000001" customHeight="1"/>
    <row r="32" spans="1:4" ht="20.100000000000001" customHeight="1"/>
    <row r="33" ht="20.100000000000001" customHeight="1"/>
    <row r="34" ht="15.75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</sheetData>
  <mergeCells count="3">
    <mergeCell ref="A2:D2"/>
    <mergeCell ref="A4:B4"/>
    <mergeCell ref="C4:D4"/>
  </mergeCells>
  <phoneticPr fontId="27" type="noConversion"/>
  <pageMargins left="0.7" right="0.7" top="0.75" bottom="0.75" header="0.3" footer="0.3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1"/>
  <sheetViews>
    <sheetView workbookViewId="0">
      <selection activeCell="A2" sqref="A2:D2"/>
    </sheetView>
  </sheetViews>
  <sheetFormatPr defaultColWidth="9" defaultRowHeight="13.5"/>
  <cols>
    <col min="1" max="1" width="46.5" style="1" customWidth="1"/>
    <col min="2" max="2" width="14.375" style="2" customWidth="1"/>
    <col min="3" max="3" width="46.5" style="1" customWidth="1"/>
    <col min="4" max="4" width="15.625" style="2" customWidth="1"/>
    <col min="5" max="254" width="9" style="1"/>
    <col min="255" max="255" width="40.5" style="1" customWidth="1"/>
    <col min="256" max="256" width="14.375" style="1" customWidth="1"/>
    <col min="257" max="257" width="55" style="1" customWidth="1"/>
    <col min="258" max="258" width="15.625" style="1" customWidth="1"/>
    <col min="259" max="259" width="24.375" style="1" customWidth="1"/>
    <col min="260" max="260" width="16.375" style="1" customWidth="1"/>
    <col min="261" max="510" width="9" style="1"/>
    <col min="511" max="511" width="40.5" style="1" customWidth="1"/>
    <col min="512" max="512" width="14.375" style="1" customWidth="1"/>
    <col min="513" max="513" width="55" style="1" customWidth="1"/>
    <col min="514" max="514" width="15.625" style="1" customWidth="1"/>
    <col min="515" max="515" width="24.375" style="1" customWidth="1"/>
    <col min="516" max="516" width="16.375" style="1" customWidth="1"/>
    <col min="517" max="766" width="9" style="1"/>
    <col min="767" max="767" width="40.5" style="1" customWidth="1"/>
    <col min="768" max="768" width="14.375" style="1" customWidth="1"/>
    <col min="769" max="769" width="55" style="1" customWidth="1"/>
    <col min="770" max="770" width="15.625" style="1" customWidth="1"/>
    <col min="771" max="771" width="24.375" style="1" customWidth="1"/>
    <col min="772" max="772" width="16.375" style="1" customWidth="1"/>
    <col min="773" max="1022" width="9" style="1"/>
    <col min="1023" max="1023" width="40.5" style="1" customWidth="1"/>
    <col min="1024" max="1024" width="14.375" style="1" customWidth="1"/>
    <col min="1025" max="1025" width="55" style="1" customWidth="1"/>
    <col min="1026" max="1026" width="15.625" style="1" customWidth="1"/>
    <col min="1027" max="1027" width="24.375" style="1" customWidth="1"/>
    <col min="1028" max="1028" width="16.375" style="1" customWidth="1"/>
    <col min="1029" max="1278" width="9" style="1"/>
    <col min="1279" max="1279" width="40.5" style="1" customWidth="1"/>
    <col min="1280" max="1280" width="14.375" style="1" customWidth="1"/>
    <col min="1281" max="1281" width="55" style="1" customWidth="1"/>
    <col min="1282" max="1282" width="15.625" style="1" customWidth="1"/>
    <col min="1283" max="1283" width="24.375" style="1" customWidth="1"/>
    <col min="1284" max="1284" width="16.375" style="1" customWidth="1"/>
    <col min="1285" max="1534" width="9" style="1"/>
    <col min="1535" max="1535" width="40.5" style="1" customWidth="1"/>
    <col min="1536" max="1536" width="14.375" style="1" customWidth="1"/>
    <col min="1537" max="1537" width="55" style="1" customWidth="1"/>
    <col min="1538" max="1538" width="15.625" style="1" customWidth="1"/>
    <col min="1539" max="1539" width="24.375" style="1" customWidth="1"/>
    <col min="1540" max="1540" width="16.375" style="1" customWidth="1"/>
    <col min="1541" max="1790" width="9" style="1"/>
    <col min="1791" max="1791" width="40.5" style="1" customWidth="1"/>
    <col min="1792" max="1792" width="14.375" style="1" customWidth="1"/>
    <col min="1793" max="1793" width="55" style="1" customWidth="1"/>
    <col min="1794" max="1794" width="15.625" style="1" customWidth="1"/>
    <col min="1795" max="1795" width="24.375" style="1" customWidth="1"/>
    <col min="1796" max="1796" width="16.375" style="1" customWidth="1"/>
    <col min="1797" max="2046" width="9" style="1"/>
    <col min="2047" max="2047" width="40.5" style="1" customWidth="1"/>
    <col min="2048" max="2048" width="14.375" style="1" customWidth="1"/>
    <col min="2049" max="2049" width="55" style="1" customWidth="1"/>
    <col min="2050" max="2050" width="15.625" style="1" customWidth="1"/>
    <col min="2051" max="2051" width="24.375" style="1" customWidth="1"/>
    <col min="2052" max="2052" width="16.375" style="1" customWidth="1"/>
    <col min="2053" max="2302" width="9" style="1"/>
    <col min="2303" max="2303" width="40.5" style="1" customWidth="1"/>
    <col min="2304" max="2304" width="14.375" style="1" customWidth="1"/>
    <col min="2305" max="2305" width="55" style="1" customWidth="1"/>
    <col min="2306" max="2306" width="15.625" style="1" customWidth="1"/>
    <col min="2307" max="2307" width="24.375" style="1" customWidth="1"/>
    <col min="2308" max="2308" width="16.375" style="1" customWidth="1"/>
    <col min="2309" max="2558" width="9" style="1"/>
    <col min="2559" max="2559" width="40.5" style="1" customWidth="1"/>
    <col min="2560" max="2560" width="14.375" style="1" customWidth="1"/>
    <col min="2561" max="2561" width="55" style="1" customWidth="1"/>
    <col min="2562" max="2562" width="15.625" style="1" customWidth="1"/>
    <col min="2563" max="2563" width="24.375" style="1" customWidth="1"/>
    <col min="2564" max="2564" width="16.375" style="1" customWidth="1"/>
    <col min="2565" max="2814" width="9" style="1"/>
    <col min="2815" max="2815" width="40.5" style="1" customWidth="1"/>
    <col min="2816" max="2816" width="14.375" style="1" customWidth="1"/>
    <col min="2817" max="2817" width="55" style="1" customWidth="1"/>
    <col min="2818" max="2818" width="15.625" style="1" customWidth="1"/>
    <col min="2819" max="2819" width="24.375" style="1" customWidth="1"/>
    <col min="2820" max="2820" width="16.375" style="1" customWidth="1"/>
    <col min="2821" max="3070" width="9" style="1"/>
    <col min="3071" max="3071" width="40.5" style="1" customWidth="1"/>
    <col min="3072" max="3072" width="14.375" style="1" customWidth="1"/>
    <col min="3073" max="3073" width="55" style="1" customWidth="1"/>
    <col min="3074" max="3074" width="15.625" style="1" customWidth="1"/>
    <col min="3075" max="3075" width="24.375" style="1" customWidth="1"/>
    <col min="3076" max="3076" width="16.375" style="1" customWidth="1"/>
    <col min="3077" max="3326" width="9" style="1"/>
    <col min="3327" max="3327" width="40.5" style="1" customWidth="1"/>
    <col min="3328" max="3328" width="14.375" style="1" customWidth="1"/>
    <col min="3329" max="3329" width="55" style="1" customWidth="1"/>
    <col min="3330" max="3330" width="15.625" style="1" customWidth="1"/>
    <col min="3331" max="3331" width="24.375" style="1" customWidth="1"/>
    <col min="3332" max="3332" width="16.375" style="1" customWidth="1"/>
    <col min="3333" max="3582" width="9" style="1"/>
    <col min="3583" max="3583" width="40.5" style="1" customWidth="1"/>
    <col min="3584" max="3584" width="14.375" style="1" customWidth="1"/>
    <col min="3585" max="3585" width="55" style="1" customWidth="1"/>
    <col min="3586" max="3586" width="15.625" style="1" customWidth="1"/>
    <col min="3587" max="3587" width="24.375" style="1" customWidth="1"/>
    <col min="3588" max="3588" width="16.375" style="1" customWidth="1"/>
    <col min="3589" max="3838" width="9" style="1"/>
    <col min="3839" max="3839" width="40.5" style="1" customWidth="1"/>
    <col min="3840" max="3840" width="14.375" style="1" customWidth="1"/>
    <col min="3841" max="3841" width="55" style="1" customWidth="1"/>
    <col min="3842" max="3842" width="15.625" style="1" customWidth="1"/>
    <col min="3843" max="3843" width="24.375" style="1" customWidth="1"/>
    <col min="3844" max="3844" width="16.375" style="1" customWidth="1"/>
    <col min="3845" max="4094" width="9" style="1"/>
    <col min="4095" max="4095" width="40.5" style="1" customWidth="1"/>
    <col min="4096" max="4096" width="14.375" style="1" customWidth="1"/>
    <col min="4097" max="4097" width="55" style="1" customWidth="1"/>
    <col min="4098" max="4098" width="15.625" style="1" customWidth="1"/>
    <col min="4099" max="4099" width="24.375" style="1" customWidth="1"/>
    <col min="4100" max="4100" width="16.375" style="1" customWidth="1"/>
    <col min="4101" max="4350" width="9" style="1"/>
    <col min="4351" max="4351" width="40.5" style="1" customWidth="1"/>
    <col min="4352" max="4352" width="14.375" style="1" customWidth="1"/>
    <col min="4353" max="4353" width="55" style="1" customWidth="1"/>
    <col min="4354" max="4354" width="15.625" style="1" customWidth="1"/>
    <col min="4355" max="4355" width="24.375" style="1" customWidth="1"/>
    <col min="4356" max="4356" width="16.375" style="1" customWidth="1"/>
    <col min="4357" max="4606" width="9" style="1"/>
    <col min="4607" max="4607" width="40.5" style="1" customWidth="1"/>
    <col min="4608" max="4608" width="14.375" style="1" customWidth="1"/>
    <col min="4609" max="4609" width="55" style="1" customWidth="1"/>
    <col min="4610" max="4610" width="15.625" style="1" customWidth="1"/>
    <col min="4611" max="4611" width="24.375" style="1" customWidth="1"/>
    <col min="4612" max="4612" width="16.375" style="1" customWidth="1"/>
    <col min="4613" max="4862" width="9" style="1"/>
    <col min="4863" max="4863" width="40.5" style="1" customWidth="1"/>
    <col min="4864" max="4864" width="14.375" style="1" customWidth="1"/>
    <col min="4865" max="4865" width="55" style="1" customWidth="1"/>
    <col min="4866" max="4866" width="15.625" style="1" customWidth="1"/>
    <col min="4867" max="4867" width="24.375" style="1" customWidth="1"/>
    <col min="4868" max="4868" width="16.375" style="1" customWidth="1"/>
    <col min="4869" max="5118" width="9" style="1"/>
    <col min="5119" max="5119" width="40.5" style="1" customWidth="1"/>
    <col min="5120" max="5120" width="14.375" style="1" customWidth="1"/>
    <col min="5121" max="5121" width="55" style="1" customWidth="1"/>
    <col min="5122" max="5122" width="15.625" style="1" customWidth="1"/>
    <col min="5123" max="5123" width="24.375" style="1" customWidth="1"/>
    <col min="5124" max="5124" width="16.375" style="1" customWidth="1"/>
    <col min="5125" max="5374" width="9" style="1"/>
    <col min="5375" max="5375" width="40.5" style="1" customWidth="1"/>
    <col min="5376" max="5376" width="14.375" style="1" customWidth="1"/>
    <col min="5377" max="5377" width="55" style="1" customWidth="1"/>
    <col min="5378" max="5378" width="15.625" style="1" customWidth="1"/>
    <col min="5379" max="5379" width="24.375" style="1" customWidth="1"/>
    <col min="5380" max="5380" width="16.375" style="1" customWidth="1"/>
    <col min="5381" max="5630" width="9" style="1"/>
    <col min="5631" max="5631" width="40.5" style="1" customWidth="1"/>
    <col min="5632" max="5632" width="14.375" style="1" customWidth="1"/>
    <col min="5633" max="5633" width="55" style="1" customWidth="1"/>
    <col min="5634" max="5634" width="15.625" style="1" customWidth="1"/>
    <col min="5635" max="5635" width="24.375" style="1" customWidth="1"/>
    <col min="5636" max="5636" width="16.375" style="1" customWidth="1"/>
    <col min="5637" max="5886" width="9" style="1"/>
    <col min="5887" max="5887" width="40.5" style="1" customWidth="1"/>
    <col min="5888" max="5888" width="14.375" style="1" customWidth="1"/>
    <col min="5889" max="5889" width="55" style="1" customWidth="1"/>
    <col min="5890" max="5890" width="15.625" style="1" customWidth="1"/>
    <col min="5891" max="5891" width="24.375" style="1" customWidth="1"/>
    <col min="5892" max="5892" width="16.375" style="1" customWidth="1"/>
    <col min="5893" max="6142" width="9" style="1"/>
    <col min="6143" max="6143" width="40.5" style="1" customWidth="1"/>
    <col min="6144" max="6144" width="14.375" style="1" customWidth="1"/>
    <col min="6145" max="6145" width="55" style="1" customWidth="1"/>
    <col min="6146" max="6146" width="15.625" style="1" customWidth="1"/>
    <col min="6147" max="6147" width="24.375" style="1" customWidth="1"/>
    <col min="6148" max="6148" width="16.375" style="1" customWidth="1"/>
    <col min="6149" max="6398" width="9" style="1"/>
    <col min="6399" max="6399" width="40.5" style="1" customWidth="1"/>
    <col min="6400" max="6400" width="14.375" style="1" customWidth="1"/>
    <col min="6401" max="6401" width="55" style="1" customWidth="1"/>
    <col min="6402" max="6402" width="15.625" style="1" customWidth="1"/>
    <col min="6403" max="6403" width="24.375" style="1" customWidth="1"/>
    <col min="6404" max="6404" width="16.375" style="1" customWidth="1"/>
    <col min="6405" max="6654" width="9" style="1"/>
    <col min="6655" max="6655" width="40.5" style="1" customWidth="1"/>
    <col min="6656" max="6656" width="14.375" style="1" customWidth="1"/>
    <col min="6657" max="6657" width="55" style="1" customWidth="1"/>
    <col min="6658" max="6658" width="15.625" style="1" customWidth="1"/>
    <col min="6659" max="6659" width="24.375" style="1" customWidth="1"/>
    <col min="6660" max="6660" width="16.375" style="1" customWidth="1"/>
    <col min="6661" max="6910" width="9" style="1"/>
    <col min="6911" max="6911" width="40.5" style="1" customWidth="1"/>
    <col min="6912" max="6912" width="14.375" style="1" customWidth="1"/>
    <col min="6913" max="6913" width="55" style="1" customWidth="1"/>
    <col min="6914" max="6914" width="15.625" style="1" customWidth="1"/>
    <col min="6915" max="6915" width="24.375" style="1" customWidth="1"/>
    <col min="6916" max="6916" width="16.375" style="1" customWidth="1"/>
    <col min="6917" max="7166" width="9" style="1"/>
    <col min="7167" max="7167" width="40.5" style="1" customWidth="1"/>
    <col min="7168" max="7168" width="14.375" style="1" customWidth="1"/>
    <col min="7169" max="7169" width="55" style="1" customWidth="1"/>
    <col min="7170" max="7170" width="15.625" style="1" customWidth="1"/>
    <col min="7171" max="7171" width="24.375" style="1" customWidth="1"/>
    <col min="7172" max="7172" width="16.375" style="1" customWidth="1"/>
    <col min="7173" max="7422" width="9" style="1"/>
    <col min="7423" max="7423" width="40.5" style="1" customWidth="1"/>
    <col min="7424" max="7424" width="14.375" style="1" customWidth="1"/>
    <col min="7425" max="7425" width="55" style="1" customWidth="1"/>
    <col min="7426" max="7426" width="15.625" style="1" customWidth="1"/>
    <col min="7427" max="7427" width="24.375" style="1" customWidth="1"/>
    <col min="7428" max="7428" width="16.375" style="1" customWidth="1"/>
    <col min="7429" max="7678" width="9" style="1"/>
    <col min="7679" max="7679" width="40.5" style="1" customWidth="1"/>
    <col min="7680" max="7680" width="14.375" style="1" customWidth="1"/>
    <col min="7681" max="7681" width="55" style="1" customWidth="1"/>
    <col min="7682" max="7682" width="15.625" style="1" customWidth="1"/>
    <col min="7683" max="7683" width="24.375" style="1" customWidth="1"/>
    <col min="7684" max="7684" width="16.375" style="1" customWidth="1"/>
    <col min="7685" max="7934" width="9" style="1"/>
    <col min="7935" max="7935" width="40.5" style="1" customWidth="1"/>
    <col min="7936" max="7936" width="14.375" style="1" customWidth="1"/>
    <col min="7937" max="7937" width="55" style="1" customWidth="1"/>
    <col min="7938" max="7938" width="15.625" style="1" customWidth="1"/>
    <col min="7939" max="7939" width="24.375" style="1" customWidth="1"/>
    <col min="7940" max="7940" width="16.375" style="1" customWidth="1"/>
    <col min="7941" max="8190" width="9" style="1"/>
    <col min="8191" max="8191" width="40.5" style="1" customWidth="1"/>
    <col min="8192" max="8192" width="14.375" style="1" customWidth="1"/>
    <col min="8193" max="8193" width="55" style="1" customWidth="1"/>
    <col min="8194" max="8194" width="15.625" style="1" customWidth="1"/>
    <col min="8195" max="8195" width="24.375" style="1" customWidth="1"/>
    <col min="8196" max="8196" width="16.375" style="1" customWidth="1"/>
    <col min="8197" max="8446" width="9" style="1"/>
    <col min="8447" max="8447" width="40.5" style="1" customWidth="1"/>
    <col min="8448" max="8448" width="14.375" style="1" customWidth="1"/>
    <col min="8449" max="8449" width="55" style="1" customWidth="1"/>
    <col min="8450" max="8450" width="15.625" style="1" customWidth="1"/>
    <col min="8451" max="8451" width="24.375" style="1" customWidth="1"/>
    <col min="8452" max="8452" width="16.375" style="1" customWidth="1"/>
    <col min="8453" max="8702" width="9" style="1"/>
    <col min="8703" max="8703" width="40.5" style="1" customWidth="1"/>
    <col min="8704" max="8704" width="14.375" style="1" customWidth="1"/>
    <col min="8705" max="8705" width="55" style="1" customWidth="1"/>
    <col min="8706" max="8706" width="15.625" style="1" customWidth="1"/>
    <col min="8707" max="8707" width="24.375" style="1" customWidth="1"/>
    <col min="8708" max="8708" width="16.375" style="1" customWidth="1"/>
    <col min="8709" max="8958" width="9" style="1"/>
    <col min="8959" max="8959" width="40.5" style="1" customWidth="1"/>
    <col min="8960" max="8960" width="14.375" style="1" customWidth="1"/>
    <col min="8961" max="8961" width="55" style="1" customWidth="1"/>
    <col min="8962" max="8962" width="15.625" style="1" customWidth="1"/>
    <col min="8963" max="8963" width="24.375" style="1" customWidth="1"/>
    <col min="8964" max="8964" width="16.375" style="1" customWidth="1"/>
    <col min="8965" max="9214" width="9" style="1"/>
    <col min="9215" max="9215" width="40.5" style="1" customWidth="1"/>
    <col min="9216" max="9216" width="14.375" style="1" customWidth="1"/>
    <col min="9217" max="9217" width="55" style="1" customWidth="1"/>
    <col min="9218" max="9218" width="15.625" style="1" customWidth="1"/>
    <col min="9219" max="9219" width="24.375" style="1" customWidth="1"/>
    <col min="9220" max="9220" width="16.375" style="1" customWidth="1"/>
    <col min="9221" max="9470" width="9" style="1"/>
    <col min="9471" max="9471" width="40.5" style="1" customWidth="1"/>
    <col min="9472" max="9472" width="14.375" style="1" customWidth="1"/>
    <col min="9473" max="9473" width="55" style="1" customWidth="1"/>
    <col min="9474" max="9474" width="15.625" style="1" customWidth="1"/>
    <col min="9475" max="9475" width="24.375" style="1" customWidth="1"/>
    <col min="9476" max="9476" width="16.375" style="1" customWidth="1"/>
    <col min="9477" max="9726" width="9" style="1"/>
    <col min="9727" max="9727" width="40.5" style="1" customWidth="1"/>
    <col min="9728" max="9728" width="14.375" style="1" customWidth="1"/>
    <col min="9729" max="9729" width="55" style="1" customWidth="1"/>
    <col min="9730" max="9730" width="15.625" style="1" customWidth="1"/>
    <col min="9731" max="9731" width="24.375" style="1" customWidth="1"/>
    <col min="9732" max="9732" width="16.375" style="1" customWidth="1"/>
    <col min="9733" max="9982" width="9" style="1"/>
    <col min="9983" max="9983" width="40.5" style="1" customWidth="1"/>
    <col min="9984" max="9984" width="14.375" style="1" customWidth="1"/>
    <col min="9985" max="9985" width="55" style="1" customWidth="1"/>
    <col min="9986" max="9986" width="15.625" style="1" customWidth="1"/>
    <col min="9987" max="9987" width="24.375" style="1" customWidth="1"/>
    <col min="9988" max="9988" width="16.375" style="1" customWidth="1"/>
    <col min="9989" max="10238" width="9" style="1"/>
    <col min="10239" max="10239" width="40.5" style="1" customWidth="1"/>
    <col min="10240" max="10240" width="14.375" style="1" customWidth="1"/>
    <col min="10241" max="10241" width="55" style="1" customWidth="1"/>
    <col min="10242" max="10242" width="15.625" style="1" customWidth="1"/>
    <col min="10243" max="10243" width="24.375" style="1" customWidth="1"/>
    <col min="10244" max="10244" width="16.375" style="1" customWidth="1"/>
    <col min="10245" max="10494" width="9" style="1"/>
    <col min="10495" max="10495" width="40.5" style="1" customWidth="1"/>
    <col min="10496" max="10496" width="14.375" style="1" customWidth="1"/>
    <col min="10497" max="10497" width="55" style="1" customWidth="1"/>
    <col min="10498" max="10498" width="15.625" style="1" customWidth="1"/>
    <col min="10499" max="10499" width="24.375" style="1" customWidth="1"/>
    <col min="10500" max="10500" width="16.375" style="1" customWidth="1"/>
    <col min="10501" max="10750" width="9" style="1"/>
    <col min="10751" max="10751" width="40.5" style="1" customWidth="1"/>
    <col min="10752" max="10752" width="14.375" style="1" customWidth="1"/>
    <col min="10753" max="10753" width="55" style="1" customWidth="1"/>
    <col min="10754" max="10754" width="15.625" style="1" customWidth="1"/>
    <col min="10755" max="10755" width="24.375" style="1" customWidth="1"/>
    <col min="10756" max="10756" width="16.375" style="1" customWidth="1"/>
    <col min="10757" max="11006" width="9" style="1"/>
    <col min="11007" max="11007" width="40.5" style="1" customWidth="1"/>
    <col min="11008" max="11008" width="14.375" style="1" customWidth="1"/>
    <col min="11009" max="11009" width="55" style="1" customWidth="1"/>
    <col min="11010" max="11010" width="15.625" style="1" customWidth="1"/>
    <col min="11011" max="11011" width="24.375" style="1" customWidth="1"/>
    <col min="11012" max="11012" width="16.375" style="1" customWidth="1"/>
    <col min="11013" max="11262" width="9" style="1"/>
    <col min="11263" max="11263" width="40.5" style="1" customWidth="1"/>
    <col min="11264" max="11264" width="14.375" style="1" customWidth="1"/>
    <col min="11265" max="11265" width="55" style="1" customWidth="1"/>
    <col min="11266" max="11266" width="15.625" style="1" customWidth="1"/>
    <col min="11267" max="11267" width="24.375" style="1" customWidth="1"/>
    <col min="11268" max="11268" width="16.375" style="1" customWidth="1"/>
    <col min="11269" max="11518" width="9" style="1"/>
    <col min="11519" max="11519" width="40.5" style="1" customWidth="1"/>
    <col min="11520" max="11520" width="14.375" style="1" customWidth="1"/>
    <col min="11521" max="11521" width="55" style="1" customWidth="1"/>
    <col min="11522" max="11522" width="15.625" style="1" customWidth="1"/>
    <col min="11523" max="11523" width="24.375" style="1" customWidth="1"/>
    <col min="11524" max="11524" width="16.375" style="1" customWidth="1"/>
    <col min="11525" max="11774" width="9" style="1"/>
    <col min="11775" max="11775" width="40.5" style="1" customWidth="1"/>
    <col min="11776" max="11776" width="14.375" style="1" customWidth="1"/>
    <col min="11777" max="11777" width="55" style="1" customWidth="1"/>
    <col min="11778" max="11778" width="15.625" style="1" customWidth="1"/>
    <col min="11779" max="11779" width="24.375" style="1" customWidth="1"/>
    <col min="11780" max="11780" width="16.375" style="1" customWidth="1"/>
    <col min="11781" max="12030" width="9" style="1"/>
    <col min="12031" max="12031" width="40.5" style="1" customWidth="1"/>
    <col min="12032" max="12032" width="14.375" style="1" customWidth="1"/>
    <col min="12033" max="12033" width="55" style="1" customWidth="1"/>
    <col min="12034" max="12034" width="15.625" style="1" customWidth="1"/>
    <col min="12035" max="12035" width="24.375" style="1" customWidth="1"/>
    <col min="12036" max="12036" width="16.375" style="1" customWidth="1"/>
    <col min="12037" max="12286" width="9" style="1"/>
    <col min="12287" max="12287" width="40.5" style="1" customWidth="1"/>
    <col min="12288" max="12288" width="14.375" style="1" customWidth="1"/>
    <col min="12289" max="12289" width="55" style="1" customWidth="1"/>
    <col min="12290" max="12290" width="15.625" style="1" customWidth="1"/>
    <col min="12291" max="12291" width="24.375" style="1" customWidth="1"/>
    <col min="12292" max="12292" width="16.375" style="1" customWidth="1"/>
    <col min="12293" max="12542" width="9" style="1"/>
    <col min="12543" max="12543" width="40.5" style="1" customWidth="1"/>
    <col min="12544" max="12544" width="14.375" style="1" customWidth="1"/>
    <col min="12545" max="12545" width="55" style="1" customWidth="1"/>
    <col min="12546" max="12546" width="15.625" style="1" customWidth="1"/>
    <col min="12547" max="12547" width="24.375" style="1" customWidth="1"/>
    <col min="12548" max="12548" width="16.375" style="1" customWidth="1"/>
    <col min="12549" max="12798" width="9" style="1"/>
    <col min="12799" max="12799" width="40.5" style="1" customWidth="1"/>
    <col min="12800" max="12800" width="14.375" style="1" customWidth="1"/>
    <col min="12801" max="12801" width="55" style="1" customWidth="1"/>
    <col min="12802" max="12802" width="15.625" style="1" customWidth="1"/>
    <col min="12803" max="12803" width="24.375" style="1" customWidth="1"/>
    <col min="12804" max="12804" width="16.375" style="1" customWidth="1"/>
    <col min="12805" max="13054" width="9" style="1"/>
    <col min="13055" max="13055" width="40.5" style="1" customWidth="1"/>
    <col min="13056" max="13056" width="14.375" style="1" customWidth="1"/>
    <col min="13057" max="13057" width="55" style="1" customWidth="1"/>
    <col min="13058" max="13058" width="15.625" style="1" customWidth="1"/>
    <col min="13059" max="13059" width="24.375" style="1" customWidth="1"/>
    <col min="13060" max="13060" width="16.375" style="1" customWidth="1"/>
    <col min="13061" max="13310" width="9" style="1"/>
    <col min="13311" max="13311" width="40.5" style="1" customWidth="1"/>
    <col min="13312" max="13312" width="14.375" style="1" customWidth="1"/>
    <col min="13313" max="13313" width="55" style="1" customWidth="1"/>
    <col min="13314" max="13314" width="15.625" style="1" customWidth="1"/>
    <col min="13315" max="13315" width="24.375" style="1" customWidth="1"/>
    <col min="13316" max="13316" width="16.375" style="1" customWidth="1"/>
    <col min="13317" max="13566" width="9" style="1"/>
    <col min="13567" max="13567" width="40.5" style="1" customWidth="1"/>
    <col min="13568" max="13568" width="14.375" style="1" customWidth="1"/>
    <col min="13569" max="13569" width="55" style="1" customWidth="1"/>
    <col min="13570" max="13570" width="15.625" style="1" customWidth="1"/>
    <col min="13571" max="13571" width="24.375" style="1" customWidth="1"/>
    <col min="13572" max="13572" width="16.375" style="1" customWidth="1"/>
    <col min="13573" max="13822" width="9" style="1"/>
    <col min="13823" max="13823" width="40.5" style="1" customWidth="1"/>
    <col min="13824" max="13824" width="14.375" style="1" customWidth="1"/>
    <col min="13825" max="13825" width="55" style="1" customWidth="1"/>
    <col min="13826" max="13826" width="15.625" style="1" customWidth="1"/>
    <col min="13827" max="13827" width="24.375" style="1" customWidth="1"/>
    <col min="13828" max="13828" width="16.375" style="1" customWidth="1"/>
    <col min="13829" max="14078" width="9" style="1"/>
    <col min="14079" max="14079" width="40.5" style="1" customWidth="1"/>
    <col min="14080" max="14080" width="14.375" style="1" customWidth="1"/>
    <col min="14081" max="14081" width="55" style="1" customWidth="1"/>
    <col min="14082" max="14082" width="15.625" style="1" customWidth="1"/>
    <col min="14083" max="14083" width="24.375" style="1" customWidth="1"/>
    <col min="14084" max="14084" width="16.375" style="1" customWidth="1"/>
    <col min="14085" max="14334" width="9" style="1"/>
    <col min="14335" max="14335" width="40.5" style="1" customWidth="1"/>
    <col min="14336" max="14336" width="14.375" style="1" customWidth="1"/>
    <col min="14337" max="14337" width="55" style="1" customWidth="1"/>
    <col min="14338" max="14338" width="15.625" style="1" customWidth="1"/>
    <col min="14339" max="14339" width="24.375" style="1" customWidth="1"/>
    <col min="14340" max="14340" width="16.375" style="1" customWidth="1"/>
    <col min="14341" max="14590" width="9" style="1"/>
    <col min="14591" max="14591" width="40.5" style="1" customWidth="1"/>
    <col min="14592" max="14592" width="14.375" style="1" customWidth="1"/>
    <col min="14593" max="14593" width="55" style="1" customWidth="1"/>
    <col min="14594" max="14594" width="15.625" style="1" customWidth="1"/>
    <col min="14595" max="14595" width="24.375" style="1" customWidth="1"/>
    <col min="14596" max="14596" width="16.375" style="1" customWidth="1"/>
    <col min="14597" max="14846" width="9" style="1"/>
    <col min="14847" max="14847" width="40.5" style="1" customWidth="1"/>
    <col min="14848" max="14848" width="14.375" style="1" customWidth="1"/>
    <col min="14849" max="14849" width="55" style="1" customWidth="1"/>
    <col min="14850" max="14850" width="15.625" style="1" customWidth="1"/>
    <col min="14851" max="14851" width="24.375" style="1" customWidth="1"/>
    <col min="14852" max="14852" width="16.375" style="1" customWidth="1"/>
    <col min="14853" max="15102" width="9" style="1"/>
    <col min="15103" max="15103" width="40.5" style="1" customWidth="1"/>
    <col min="15104" max="15104" width="14.375" style="1" customWidth="1"/>
    <col min="15105" max="15105" width="55" style="1" customWidth="1"/>
    <col min="15106" max="15106" width="15.625" style="1" customWidth="1"/>
    <col min="15107" max="15107" width="24.375" style="1" customWidth="1"/>
    <col min="15108" max="15108" width="16.375" style="1" customWidth="1"/>
    <col min="15109" max="15358" width="9" style="1"/>
    <col min="15359" max="15359" width="40.5" style="1" customWidth="1"/>
    <col min="15360" max="15360" width="14.375" style="1" customWidth="1"/>
    <col min="15361" max="15361" width="55" style="1" customWidth="1"/>
    <col min="15362" max="15362" width="15.625" style="1" customWidth="1"/>
    <col min="15363" max="15363" width="24.375" style="1" customWidth="1"/>
    <col min="15364" max="15364" width="16.375" style="1" customWidth="1"/>
    <col min="15365" max="15614" width="9" style="1"/>
    <col min="15615" max="15615" width="40.5" style="1" customWidth="1"/>
    <col min="15616" max="15616" width="14.375" style="1" customWidth="1"/>
    <col min="15617" max="15617" width="55" style="1" customWidth="1"/>
    <col min="15618" max="15618" width="15.625" style="1" customWidth="1"/>
    <col min="15619" max="15619" width="24.375" style="1" customWidth="1"/>
    <col min="15620" max="15620" width="16.375" style="1" customWidth="1"/>
    <col min="15621" max="15870" width="9" style="1"/>
    <col min="15871" max="15871" width="40.5" style="1" customWidth="1"/>
    <col min="15872" max="15872" width="14.375" style="1" customWidth="1"/>
    <col min="15873" max="15873" width="55" style="1" customWidth="1"/>
    <col min="15874" max="15874" width="15.625" style="1" customWidth="1"/>
    <col min="15875" max="15875" width="24.375" style="1" customWidth="1"/>
    <col min="15876" max="15876" width="16.375" style="1" customWidth="1"/>
    <col min="15877" max="16126" width="9" style="1"/>
    <col min="16127" max="16127" width="40.5" style="1" customWidth="1"/>
    <col min="16128" max="16128" width="14.375" style="1" customWidth="1"/>
    <col min="16129" max="16129" width="55" style="1" customWidth="1"/>
    <col min="16130" max="16130" width="15.625" style="1" customWidth="1"/>
    <col min="16131" max="16131" width="24.375" style="1" customWidth="1"/>
    <col min="16132" max="16132" width="16.375" style="1" customWidth="1"/>
    <col min="16133" max="16384" width="9" style="1"/>
  </cols>
  <sheetData>
    <row r="1" spans="1:4" ht="18" customHeight="1">
      <c r="A1" s="3" t="s">
        <v>711</v>
      </c>
    </row>
    <row r="2" spans="1:4" ht="30" customHeight="1">
      <c r="A2" s="170" t="s">
        <v>821</v>
      </c>
      <c r="B2" s="173"/>
      <c r="C2" s="171"/>
      <c r="D2" s="173"/>
    </row>
    <row r="3" spans="1:4" ht="14.25" customHeight="1">
      <c r="A3" s="3"/>
      <c r="D3" s="4" t="s">
        <v>7</v>
      </c>
    </row>
    <row r="4" spans="1:4" ht="30" customHeight="1">
      <c r="A4" s="174" t="s">
        <v>708</v>
      </c>
      <c r="B4" s="175"/>
      <c r="C4" s="174" t="s">
        <v>709</v>
      </c>
      <c r="D4" s="175"/>
    </row>
    <row r="5" spans="1:4" ht="15.75" customHeight="1">
      <c r="A5" s="5" t="s">
        <v>710</v>
      </c>
      <c r="B5" s="6" t="s">
        <v>10</v>
      </c>
      <c r="C5" s="5" t="s">
        <v>710</v>
      </c>
      <c r="D5" s="6" t="s">
        <v>10</v>
      </c>
    </row>
    <row r="6" spans="1:4" ht="15.75" customHeight="1">
      <c r="A6" s="7" t="s">
        <v>712</v>
      </c>
      <c r="B6" s="8">
        <v>1253</v>
      </c>
      <c r="C6" s="91" t="s">
        <v>713</v>
      </c>
      <c r="D6" s="8">
        <v>1253</v>
      </c>
    </row>
    <row r="7" spans="1:4" ht="15.75" customHeight="1">
      <c r="A7" s="7" t="s">
        <v>714</v>
      </c>
      <c r="B7" s="8"/>
      <c r="C7" s="92" t="s">
        <v>715</v>
      </c>
      <c r="D7" s="8"/>
    </row>
    <row r="8" spans="1:4" ht="15.75" customHeight="1">
      <c r="A8" s="7" t="s">
        <v>716</v>
      </c>
      <c r="B8" s="8">
        <v>1253</v>
      </c>
      <c r="C8" s="93" t="s">
        <v>717</v>
      </c>
      <c r="D8" s="8">
        <v>1253</v>
      </c>
    </row>
    <row r="9" spans="1:4" ht="15.75" customHeight="1">
      <c r="A9" s="7" t="s">
        <v>718</v>
      </c>
      <c r="B9" s="8"/>
      <c r="C9" s="7"/>
      <c r="D9" s="8"/>
    </row>
    <row r="10" spans="1:4" ht="15.75" customHeight="1">
      <c r="A10" s="7" t="s">
        <v>719</v>
      </c>
      <c r="B10" s="8"/>
      <c r="C10" s="7"/>
      <c r="D10" s="8"/>
    </row>
    <row r="11" spans="1:4" ht="15.75" customHeight="1">
      <c r="A11" s="7" t="s">
        <v>720</v>
      </c>
      <c r="B11" s="8"/>
      <c r="C11" s="7"/>
      <c r="D11" s="8"/>
    </row>
    <row r="12" spans="1:4" ht="15.75" customHeight="1">
      <c r="A12" s="7"/>
      <c r="B12" s="8"/>
      <c r="C12" s="7"/>
      <c r="D12" s="8"/>
    </row>
    <row r="13" spans="1:4" ht="15.75" customHeight="1">
      <c r="A13" s="7"/>
      <c r="B13" s="8"/>
      <c r="C13" s="7"/>
      <c r="D13" s="8"/>
    </row>
    <row r="14" spans="1:4" ht="15.75" customHeight="1">
      <c r="A14" s="7"/>
      <c r="B14" s="8"/>
      <c r="C14" s="7"/>
      <c r="D14" s="8"/>
    </row>
    <row r="15" spans="1:4" ht="15.75" customHeight="1">
      <c r="A15" s="7"/>
      <c r="B15" s="8"/>
      <c r="C15" s="7"/>
      <c r="D15" s="8"/>
    </row>
    <row r="16" spans="1:4" ht="15.75" customHeight="1">
      <c r="A16" s="7"/>
      <c r="B16" s="8"/>
      <c r="C16" s="7"/>
      <c r="D16" s="8"/>
    </row>
    <row r="17" spans="1:4" ht="15.75" customHeight="1">
      <c r="A17" s="7"/>
      <c r="B17" s="8"/>
      <c r="C17" s="7"/>
      <c r="D17" s="8"/>
    </row>
    <row r="18" spans="1:4" ht="15.75" customHeight="1">
      <c r="A18" s="7"/>
      <c r="B18" s="8"/>
      <c r="C18" s="7"/>
      <c r="D18" s="8"/>
    </row>
    <row r="19" spans="1:4" ht="15.75" customHeight="1">
      <c r="A19" s="9"/>
      <c r="B19" s="10"/>
      <c r="C19" s="9"/>
      <c r="D19" s="10"/>
    </row>
    <row r="20" spans="1:4" ht="15.75" customHeight="1">
      <c r="A20" s="9"/>
      <c r="B20" s="10"/>
      <c r="C20" s="9"/>
      <c r="D20" s="10"/>
    </row>
    <row r="21" spans="1:4" ht="20.100000000000001" customHeight="1"/>
    <row r="22" spans="1:4" ht="20.100000000000001" customHeight="1"/>
    <row r="23" spans="1:4" ht="20.100000000000001" customHeight="1"/>
    <row r="24" spans="1:4" ht="20.100000000000001" customHeight="1"/>
    <row r="25" spans="1:4" ht="20.100000000000001" customHeight="1"/>
    <row r="26" spans="1:4" ht="20.100000000000001" customHeight="1"/>
    <row r="27" spans="1:4" ht="20.100000000000001" customHeight="1"/>
    <row r="28" spans="1:4" ht="20.100000000000001" customHeight="1"/>
    <row r="29" spans="1:4" ht="20.100000000000001" customHeight="1"/>
    <row r="30" spans="1:4" ht="20.100000000000001" customHeight="1"/>
    <row r="31" spans="1:4" ht="20.100000000000001" customHeight="1"/>
    <row r="32" spans="1:4" ht="20.100000000000001" customHeight="1"/>
    <row r="33" ht="20.100000000000001" customHeight="1"/>
    <row r="34" ht="15.75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</sheetData>
  <mergeCells count="3">
    <mergeCell ref="A2:D2"/>
    <mergeCell ref="A4:B4"/>
    <mergeCell ref="C4:D4"/>
  </mergeCells>
  <phoneticPr fontId="27" type="noConversion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3</vt:i4>
      </vt:variant>
    </vt:vector>
  </HeadingPairs>
  <TitlesOfParts>
    <vt:vector size="23" baseType="lpstr">
      <vt:lpstr>目录</vt:lpstr>
      <vt:lpstr>表一.一般公共预算收入表</vt:lpstr>
      <vt:lpstr>表二.一般公共预算支出表</vt:lpstr>
      <vt:lpstr>表三.一般公共预算本级支出表</vt:lpstr>
      <vt:lpstr>表四.政府性基金预算收支表</vt:lpstr>
      <vt:lpstr>表五.县本级政府性基金预算收支表</vt:lpstr>
      <vt:lpstr>表六.社保基金预算收支表</vt:lpstr>
      <vt:lpstr>表七.国有资本经营预算收支表</vt:lpstr>
      <vt:lpstr>表八.县本级国有资本经营预算收支表</vt:lpstr>
      <vt:lpstr>1.一般公共预算税收返还和转移支付表</vt:lpstr>
      <vt:lpstr>2.一般公共预算税收返还和转移支付表（分地区）</vt:lpstr>
      <vt:lpstr>3.政府性基金转移支付表</vt:lpstr>
      <vt:lpstr>4.2019年政府一般债务限额和余额情况表</vt:lpstr>
      <vt:lpstr>4.1 2020年政府一般债务限额和余额情况表 </vt:lpstr>
      <vt:lpstr>5.2019年政府专项债务限额和余额情况表</vt:lpstr>
      <vt:lpstr>5.1 2020年政府专项债务限额和余额情况表</vt:lpstr>
      <vt:lpstr>6.一般公共预算本级基本支出（功能分类）</vt:lpstr>
      <vt:lpstr>7.一般公共预算本级基本支出（经济分类）</vt:lpstr>
      <vt:lpstr>8.2020年三公经费</vt:lpstr>
      <vt:lpstr>9.2020年国有资本经营预算转移支付表</vt:lpstr>
      <vt:lpstr>表三.一般公共预算本级支出表!Print_Titles</vt:lpstr>
      <vt:lpstr>表四.政府性基金预算收支表!Print_Titles</vt:lpstr>
      <vt:lpstr>表五.县本级政府性基金预算收支表!Print_Titles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Raiyn</cp:lastModifiedBy>
  <dcterms:created xsi:type="dcterms:W3CDTF">2006-09-16T00:00:00Z</dcterms:created>
  <dcterms:modified xsi:type="dcterms:W3CDTF">2020-11-08T01:24:17Z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